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10-普通道路涵洞标准化设计\HDGCL-C#\相关数量表-圆管涵\"/>
    </mc:Choice>
  </mc:AlternateContent>
  <bookViews>
    <workbookView xWindow="120" yWindow="60" windowWidth="12375" windowHeight="8565" activeTab="5"/>
  </bookViews>
  <sheets>
    <sheet name="斜交角度" sheetId="2" r:id="rId1"/>
    <sheet name="D1.5（襟边加大）" sheetId="6" r:id="rId2"/>
    <sheet name="D1.8（襟边加大）" sheetId="5" r:id="rId3"/>
    <sheet name="D1.8" sheetId="4" r:id="rId4"/>
    <sheet name="D1.5斜八字墙" sheetId="3" r:id="rId5"/>
    <sheet name="D1.25（襟边加大）" sheetId="7" r:id="rId6"/>
  </sheets>
  <calcPr calcId="181029"/>
</workbook>
</file>

<file path=xl/calcChain.xml><?xml version="1.0" encoding="utf-8"?>
<calcChain xmlns="http://schemas.openxmlformats.org/spreadsheetml/2006/main">
  <c r="F83" i="7" l="1"/>
  <c r="F84" i="7"/>
  <c r="F85" i="7"/>
  <c r="F86" i="7"/>
  <c r="F87" i="7"/>
  <c r="F88" i="7"/>
  <c r="F89" i="7"/>
  <c r="F90" i="7"/>
  <c r="F91" i="7"/>
  <c r="F92" i="7"/>
  <c r="AL92" i="7"/>
  <c r="F93" i="7"/>
  <c r="AI93" i="7"/>
  <c r="F94" i="7"/>
  <c r="F95" i="7"/>
  <c r="F96" i="7"/>
  <c r="F97" i="7"/>
  <c r="F98" i="7"/>
  <c r="F99" i="7"/>
  <c r="F100" i="7"/>
  <c r="F101" i="7"/>
  <c r="F82" i="7"/>
  <c r="Q82" i="7"/>
  <c r="F60" i="7"/>
  <c r="F61" i="7"/>
  <c r="F62" i="7"/>
  <c r="F63" i="7"/>
  <c r="F64" i="7"/>
  <c r="F65" i="7"/>
  <c r="F66" i="7"/>
  <c r="F67" i="7"/>
  <c r="F68" i="7"/>
  <c r="F69" i="7"/>
  <c r="F70" i="7"/>
  <c r="H70" i="7"/>
  <c r="F71" i="7"/>
  <c r="F72" i="7"/>
  <c r="F73" i="7"/>
  <c r="F74" i="7"/>
  <c r="F75" i="7"/>
  <c r="F76" i="7"/>
  <c r="F77" i="7"/>
  <c r="AL77" i="7"/>
  <c r="F78" i="7"/>
  <c r="F59" i="7"/>
  <c r="G9" i="7"/>
  <c r="AI8" i="7"/>
  <c r="AM9" i="7"/>
  <c r="V8" i="7"/>
  <c r="F8" i="7"/>
  <c r="AM8" i="7"/>
  <c r="AL8" i="7"/>
  <c r="AK8" i="7"/>
  <c r="AG8" i="7"/>
  <c r="AJ8" i="7"/>
  <c r="AH16" i="7"/>
  <c r="AH15" i="7"/>
  <c r="AH13" i="7"/>
  <c r="AH9" i="7"/>
  <c r="AD8" i="7"/>
  <c r="AC8" i="7"/>
  <c r="AB9" i="7"/>
  <c r="AA8" i="7"/>
  <c r="Z16" i="7"/>
  <c r="Z13" i="7"/>
  <c r="Z9" i="7"/>
  <c r="Z8" i="7"/>
  <c r="T8" i="7"/>
  <c r="AO8" i="7"/>
  <c r="S8" i="7"/>
  <c r="R8" i="7"/>
  <c r="Q8" i="7"/>
  <c r="P8" i="7"/>
  <c r="I8" i="7"/>
  <c r="U8" i="7"/>
  <c r="N8" i="7"/>
  <c r="O8" i="7"/>
  <c r="N12" i="7"/>
  <c r="M8" i="7"/>
  <c r="L8" i="7"/>
  <c r="H8" i="4"/>
  <c r="H8" i="7"/>
  <c r="G8" i="7"/>
  <c r="F32" i="7"/>
  <c r="F33" i="7"/>
  <c r="F34" i="7"/>
  <c r="F35" i="7"/>
  <c r="F36" i="7"/>
  <c r="F37" i="7"/>
  <c r="F38" i="7"/>
  <c r="F39" i="7"/>
  <c r="F40" i="7"/>
  <c r="AL40" i="7"/>
  <c r="F41" i="7"/>
  <c r="F42" i="7"/>
  <c r="H42" i="7"/>
  <c r="F43" i="7"/>
  <c r="F44" i="7"/>
  <c r="F45" i="7"/>
  <c r="F46" i="7"/>
  <c r="F47" i="7"/>
  <c r="F48" i="7"/>
  <c r="F49" i="7"/>
  <c r="F50" i="7"/>
  <c r="F31" i="7"/>
  <c r="H31" i="7"/>
  <c r="F9" i="7"/>
  <c r="F10" i="7"/>
  <c r="F11" i="7"/>
  <c r="F12" i="7"/>
  <c r="F13" i="7"/>
  <c r="F14" i="7"/>
  <c r="F15" i="7"/>
  <c r="F16" i="7"/>
  <c r="H16" i="7"/>
  <c r="M16" i="7"/>
  <c r="F17" i="7"/>
  <c r="H17" i="7"/>
  <c r="F18" i="7"/>
  <c r="F19" i="7"/>
  <c r="Q19" i="7"/>
  <c r="F20" i="7"/>
  <c r="F21" i="7"/>
  <c r="AI21" i="7"/>
  <c r="F22" i="7"/>
  <c r="F23" i="7"/>
  <c r="F24" i="7"/>
  <c r="F25" i="7"/>
  <c r="F26" i="7"/>
  <c r="F27" i="7"/>
  <c r="AF101" i="7"/>
  <c r="AC101" i="7"/>
  <c r="Y101" i="7"/>
  <c r="S101" i="7"/>
  <c r="P101" i="7"/>
  <c r="L101" i="7"/>
  <c r="G101" i="7"/>
  <c r="AF100" i="7"/>
  <c r="AC100" i="7"/>
  <c r="Y100" i="7"/>
  <c r="S100" i="7"/>
  <c r="P100" i="7"/>
  <c r="L100" i="7"/>
  <c r="G100" i="7"/>
  <c r="AF99" i="7"/>
  <c r="AC99" i="7"/>
  <c r="Y99" i="7"/>
  <c r="S99" i="7"/>
  <c r="P99" i="7"/>
  <c r="L99" i="7"/>
  <c r="G99" i="7"/>
  <c r="AF98" i="7"/>
  <c r="AC98" i="7"/>
  <c r="Y98" i="7"/>
  <c r="S98" i="7"/>
  <c r="P98" i="7"/>
  <c r="L98" i="7"/>
  <c r="I98" i="7"/>
  <c r="AM98" i="7"/>
  <c r="G98" i="7"/>
  <c r="AK97" i="7"/>
  <c r="AF97" i="7"/>
  <c r="AC97" i="7"/>
  <c r="Y97" i="7"/>
  <c r="S97" i="7"/>
  <c r="P97" i="7"/>
  <c r="L97" i="7"/>
  <c r="I97" i="7"/>
  <c r="G97" i="7"/>
  <c r="AF96" i="7"/>
  <c r="AC96" i="7"/>
  <c r="Y96" i="7"/>
  <c r="S96" i="7"/>
  <c r="P96" i="7"/>
  <c r="L96" i="7"/>
  <c r="I96" i="7"/>
  <c r="G96" i="7"/>
  <c r="AF95" i="7"/>
  <c r="AC95" i="7"/>
  <c r="Y95" i="7"/>
  <c r="S95" i="7"/>
  <c r="P95" i="7"/>
  <c r="L95" i="7"/>
  <c r="G95" i="7"/>
  <c r="AF94" i="7"/>
  <c r="AC94" i="7"/>
  <c r="Y94" i="7"/>
  <c r="S94" i="7"/>
  <c r="P94" i="7"/>
  <c r="L94" i="7"/>
  <c r="J94" i="7"/>
  <c r="G94" i="7"/>
  <c r="AH93" i="7"/>
  <c r="AF93" i="7"/>
  <c r="AC93" i="7"/>
  <c r="AB93" i="7"/>
  <c r="Y93" i="7"/>
  <c r="U93" i="7"/>
  <c r="S93" i="7"/>
  <c r="P93" i="7"/>
  <c r="O93" i="7"/>
  <c r="L93" i="7"/>
  <c r="J93" i="7"/>
  <c r="G93" i="7"/>
  <c r="AH92" i="7"/>
  <c r="AF92" i="7"/>
  <c r="AC92" i="7"/>
  <c r="AB92" i="7"/>
  <c r="Y92" i="7"/>
  <c r="U92" i="7"/>
  <c r="S92" i="7"/>
  <c r="P92" i="7"/>
  <c r="O92" i="7"/>
  <c r="L92" i="7"/>
  <c r="G92" i="7"/>
  <c r="AE92" i="7"/>
  <c r="AF91" i="7"/>
  <c r="AC91" i="7"/>
  <c r="Y91" i="7"/>
  <c r="S91" i="7"/>
  <c r="P91" i="7"/>
  <c r="L91" i="7"/>
  <c r="G91" i="7"/>
  <c r="AF90" i="7"/>
  <c r="AC90" i="7"/>
  <c r="Y90" i="7"/>
  <c r="S90" i="7"/>
  <c r="P90" i="7"/>
  <c r="L90" i="7"/>
  <c r="G90" i="7"/>
  <c r="AF89" i="7"/>
  <c r="AC89" i="7"/>
  <c r="Y89" i="7"/>
  <c r="S89" i="7"/>
  <c r="P89" i="7"/>
  <c r="L89" i="7"/>
  <c r="I89" i="7"/>
  <c r="AM89" i="7"/>
  <c r="G89" i="7"/>
  <c r="AF88" i="7"/>
  <c r="AC88" i="7"/>
  <c r="Y88" i="7"/>
  <c r="S88" i="7"/>
  <c r="P88" i="7"/>
  <c r="L88" i="7"/>
  <c r="I88" i="7"/>
  <c r="G88" i="7"/>
  <c r="AF87" i="7"/>
  <c r="AC87" i="7"/>
  <c r="Y87" i="7"/>
  <c r="S87" i="7"/>
  <c r="P87" i="7"/>
  <c r="L87" i="7"/>
  <c r="G87" i="7"/>
  <c r="AF86" i="7"/>
  <c r="AC86" i="7"/>
  <c r="Y86" i="7"/>
  <c r="S86" i="7"/>
  <c r="P86" i="7"/>
  <c r="L86" i="7"/>
  <c r="G86" i="7"/>
  <c r="AF85" i="7"/>
  <c r="AC85" i="7"/>
  <c r="Y85" i="7"/>
  <c r="S85" i="7"/>
  <c r="P85" i="7"/>
  <c r="L85" i="7"/>
  <c r="G85" i="7"/>
  <c r="AM84" i="7"/>
  <c r="AK84" i="7"/>
  <c r="AF84" i="7"/>
  <c r="AC84" i="7"/>
  <c r="Y84" i="7"/>
  <c r="S84" i="7"/>
  <c r="P84" i="7"/>
  <c r="L84" i="7"/>
  <c r="I84" i="7"/>
  <c r="G84" i="7"/>
  <c r="AF83" i="7"/>
  <c r="AC83" i="7"/>
  <c r="AB83" i="7"/>
  <c r="Y83" i="7"/>
  <c r="S83" i="7"/>
  <c r="P83" i="7"/>
  <c r="O83" i="7"/>
  <c r="L83" i="7"/>
  <c r="J83" i="7"/>
  <c r="I83" i="7"/>
  <c r="AM83" i="7"/>
  <c r="G83" i="7"/>
  <c r="AH82" i="7"/>
  <c r="AF82" i="7"/>
  <c r="AC82" i="7"/>
  <c r="AB82" i="7"/>
  <c r="Y82" i="7"/>
  <c r="U82" i="7"/>
  <c r="S82" i="7"/>
  <c r="P82" i="7"/>
  <c r="O82" i="7"/>
  <c r="L82" i="7"/>
  <c r="G82" i="7"/>
  <c r="AE82" i="7"/>
  <c r="AF78" i="7"/>
  <c r="AC78" i="7"/>
  <c r="Y78" i="7"/>
  <c r="S78" i="7"/>
  <c r="P78" i="7"/>
  <c r="L78" i="7"/>
  <c r="I78" i="7"/>
  <c r="AM78" i="7"/>
  <c r="G78" i="7"/>
  <c r="AK77" i="7"/>
  <c r="AF77" i="7"/>
  <c r="AC77" i="7"/>
  <c r="Y77" i="7"/>
  <c r="S77" i="7"/>
  <c r="P77" i="7"/>
  <c r="L77" i="7"/>
  <c r="I77" i="7"/>
  <c r="AM77" i="7"/>
  <c r="G77" i="7"/>
  <c r="AF76" i="7"/>
  <c r="AC76" i="7"/>
  <c r="Y76" i="7"/>
  <c r="S76" i="7"/>
  <c r="P76" i="7"/>
  <c r="L76" i="7"/>
  <c r="I76" i="7"/>
  <c r="G76" i="7"/>
  <c r="AF75" i="7"/>
  <c r="AC75" i="7"/>
  <c r="Y75" i="7"/>
  <c r="S75" i="7"/>
  <c r="P75" i="7"/>
  <c r="L75" i="7"/>
  <c r="G75" i="7"/>
  <c r="AF74" i="7"/>
  <c r="AC74" i="7"/>
  <c r="Y74" i="7"/>
  <c r="S74" i="7"/>
  <c r="P74" i="7"/>
  <c r="L74" i="7"/>
  <c r="G74" i="7"/>
  <c r="AF73" i="7"/>
  <c r="AC73" i="7"/>
  <c r="Y73" i="7"/>
  <c r="S73" i="7"/>
  <c r="P73" i="7"/>
  <c r="L73" i="7"/>
  <c r="G73" i="7"/>
  <c r="AF72" i="7"/>
  <c r="AC72" i="7"/>
  <c r="Y72" i="7"/>
  <c r="S72" i="7"/>
  <c r="P72" i="7"/>
  <c r="L72" i="7"/>
  <c r="I72" i="7"/>
  <c r="AK72" i="7"/>
  <c r="G72" i="7"/>
  <c r="AF71" i="7"/>
  <c r="AC71" i="7"/>
  <c r="Y71" i="7"/>
  <c r="S71" i="7"/>
  <c r="P71" i="7"/>
  <c r="L71" i="7"/>
  <c r="J71" i="7"/>
  <c r="AB71" i="7"/>
  <c r="I71" i="7"/>
  <c r="AM71" i="7"/>
  <c r="G71" i="7"/>
  <c r="AL71" i="7"/>
  <c r="AH70" i="7"/>
  <c r="AF70" i="7"/>
  <c r="AC70" i="7"/>
  <c r="AB70" i="7"/>
  <c r="Y70" i="7"/>
  <c r="U70" i="7"/>
  <c r="S70" i="7"/>
  <c r="P70" i="7"/>
  <c r="O70" i="7"/>
  <c r="L70" i="7"/>
  <c r="J70" i="7"/>
  <c r="I70" i="7"/>
  <c r="G70" i="7"/>
  <c r="AH69" i="7"/>
  <c r="AF69" i="7"/>
  <c r="AC69" i="7"/>
  <c r="AE69" i="7"/>
  <c r="AB69" i="7"/>
  <c r="Y69" i="7"/>
  <c r="U69" i="7"/>
  <c r="S69" i="7"/>
  <c r="P69" i="7"/>
  <c r="O69" i="7"/>
  <c r="L69" i="7"/>
  <c r="G69" i="7"/>
  <c r="AF68" i="7"/>
  <c r="AC68" i="7"/>
  <c r="Y68" i="7"/>
  <c r="S68" i="7"/>
  <c r="P68" i="7"/>
  <c r="L68" i="7"/>
  <c r="I68" i="7"/>
  <c r="G68" i="7"/>
  <c r="AL68" i="7"/>
  <c r="AF67" i="7"/>
  <c r="AC67" i="7"/>
  <c r="Y67" i="7"/>
  <c r="S67" i="7"/>
  <c r="P67" i="7"/>
  <c r="L67" i="7"/>
  <c r="G67" i="7"/>
  <c r="AF66" i="7"/>
  <c r="AC66" i="7"/>
  <c r="Y66" i="7"/>
  <c r="S66" i="7"/>
  <c r="P66" i="7"/>
  <c r="L66" i="7"/>
  <c r="G66" i="7"/>
  <c r="AF65" i="7"/>
  <c r="AC65" i="7"/>
  <c r="Y65" i="7"/>
  <c r="S65" i="7"/>
  <c r="P65" i="7"/>
  <c r="I65" i="7"/>
  <c r="L65" i="7"/>
  <c r="G65" i="7"/>
  <c r="AF64" i="7"/>
  <c r="AC64" i="7"/>
  <c r="Y64" i="7"/>
  <c r="S64" i="7"/>
  <c r="P64" i="7"/>
  <c r="L64" i="7"/>
  <c r="G64" i="7"/>
  <c r="AK63" i="7"/>
  <c r="AF63" i="7"/>
  <c r="AC63" i="7"/>
  <c r="Y63" i="7"/>
  <c r="S63" i="7"/>
  <c r="P63" i="7"/>
  <c r="L63" i="7"/>
  <c r="I63" i="7"/>
  <c r="G63" i="7"/>
  <c r="AL62" i="7"/>
  <c r="AF62" i="7"/>
  <c r="AC62" i="7"/>
  <c r="Y62" i="7"/>
  <c r="S62" i="7"/>
  <c r="P62" i="7"/>
  <c r="L62" i="7"/>
  <c r="I62" i="7"/>
  <c r="G62" i="7"/>
  <c r="AF61" i="7"/>
  <c r="AC61" i="7"/>
  <c r="Y61" i="7"/>
  <c r="S61" i="7"/>
  <c r="P61" i="7"/>
  <c r="L61" i="7"/>
  <c r="G61" i="7"/>
  <c r="AF60" i="7"/>
  <c r="AC60" i="7"/>
  <c r="Y60" i="7"/>
  <c r="U60" i="7"/>
  <c r="S60" i="7"/>
  <c r="R60" i="7"/>
  <c r="Q60" i="7"/>
  <c r="P60" i="7"/>
  <c r="L60" i="7"/>
  <c r="J60" i="7"/>
  <c r="G60" i="7"/>
  <c r="AH59" i="7"/>
  <c r="AF59" i="7"/>
  <c r="AC59" i="7"/>
  <c r="AB59" i="7"/>
  <c r="Y59" i="7"/>
  <c r="U59" i="7"/>
  <c r="S59" i="7"/>
  <c r="P59" i="7"/>
  <c r="O59" i="7"/>
  <c r="L59" i="7"/>
  <c r="G59" i="7"/>
  <c r="AM50" i="7"/>
  <c r="AH50" i="7"/>
  <c r="AF50" i="7"/>
  <c r="AE50" i="7"/>
  <c r="AC50" i="7"/>
  <c r="AB50" i="7"/>
  <c r="Y50" i="7"/>
  <c r="U50" i="7"/>
  <c r="S50" i="7"/>
  <c r="R50" i="7"/>
  <c r="P50" i="7"/>
  <c r="O50" i="7"/>
  <c r="L50" i="7"/>
  <c r="I50" i="7"/>
  <c r="AK50" i="7"/>
  <c r="G50" i="7"/>
  <c r="H50" i="7"/>
  <c r="Z50" i="7"/>
  <c r="AH49" i="7"/>
  <c r="AF49" i="7"/>
  <c r="AC49" i="7"/>
  <c r="AB49" i="7"/>
  <c r="Y49" i="7"/>
  <c r="U49" i="7"/>
  <c r="S49" i="7"/>
  <c r="P49" i="7"/>
  <c r="I49" i="7"/>
  <c r="O49" i="7"/>
  <c r="L49" i="7"/>
  <c r="G49" i="7"/>
  <c r="V49" i="7"/>
  <c r="AH48" i="7"/>
  <c r="AF48" i="7"/>
  <c r="AE48" i="7"/>
  <c r="AC48" i="7"/>
  <c r="AB48" i="7"/>
  <c r="Y48" i="7"/>
  <c r="U48" i="7"/>
  <c r="S48" i="7"/>
  <c r="P48" i="7"/>
  <c r="O48" i="7"/>
  <c r="L48" i="7"/>
  <c r="G48" i="7"/>
  <c r="AD48" i="7"/>
  <c r="AH47" i="7"/>
  <c r="AF47" i="7"/>
  <c r="AC47" i="7"/>
  <c r="AB47" i="7"/>
  <c r="Y47" i="7"/>
  <c r="U47" i="7"/>
  <c r="S47" i="7"/>
  <c r="P47" i="7"/>
  <c r="O47" i="7"/>
  <c r="L47" i="7"/>
  <c r="H47" i="7"/>
  <c r="AA47" i="7"/>
  <c r="G47" i="7"/>
  <c r="AK46" i="7"/>
  <c r="AH46" i="7"/>
  <c r="AF46" i="7"/>
  <c r="AE46" i="7"/>
  <c r="AC46" i="7"/>
  <c r="AI46" i="7"/>
  <c r="AB46" i="7"/>
  <c r="Y46" i="7"/>
  <c r="U46" i="7"/>
  <c r="S46" i="7"/>
  <c r="R46" i="7"/>
  <c r="P46" i="7"/>
  <c r="V46" i="7"/>
  <c r="O46" i="7"/>
  <c r="L46" i="7"/>
  <c r="I46" i="7"/>
  <c r="AM46" i="7"/>
  <c r="G46" i="7"/>
  <c r="H46" i="7"/>
  <c r="AI45" i="7"/>
  <c r="AH45" i="7"/>
  <c r="AF45" i="7"/>
  <c r="AC45" i="7"/>
  <c r="AB45" i="7"/>
  <c r="Y45" i="7"/>
  <c r="U45" i="7"/>
  <c r="S45" i="7"/>
  <c r="P45" i="7"/>
  <c r="V45" i="7"/>
  <c r="O45" i="7"/>
  <c r="L45" i="7"/>
  <c r="G45" i="7"/>
  <c r="H45" i="7"/>
  <c r="AH44" i="7"/>
  <c r="AF44" i="7"/>
  <c r="AE44" i="7"/>
  <c r="AC44" i="7"/>
  <c r="AB44" i="7"/>
  <c r="Y44" i="7"/>
  <c r="U44" i="7"/>
  <c r="S44" i="7"/>
  <c r="P44" i="7"/>
  <c r="O44" i="7"/>
  <c r="L44" i="7"/>
  <c r="G44" i="7"/>
  <c r="R44" i="7"/>
  <c r="Q44" i="7"/>
  <c r="AH43" i="7"/>
  <c r="AF43" i="7"/>
  <c r="AC43" i="7"/>
  <c r="AB43" i="7"/>
  <c r="Y43" i="7"/>
  <c r="U43" i="7"/>
  <c r="S43" i="7"/>
  <c r="P43" i="7"/>
  <c r="O43" i="7"/>
  <c r="L43" i="7"/>
  <c r="H43" i="7"/>
  <c r="AA43" i="7"/>
  <c r="G43" i="7"/>
  <c r="R43" i="7"/>
  <c r="Q43" i="7"/>
  <c r="AL42" i="7"/>
  <c r="AH42" i="7"/>
  <c r="AF42" i="7"/>
  <c r="AE42" i="7"/>
  <c r="AC42" i="7"/>
  <c r="AB42" i="7"/>
  <c r="Y42" i="7"/>
  <c r="U42" i="7"/>
  <c r="S42" i="7"/>
  <c r="R42" i="7"/>
  <c r="P42" i="7"/>
  <c r="V42" i="7"/>
  <c r="O42" i="7"/>
  <c r="L42" i="7"/>
  <c r="I42" i="7"/>
  <c r="AM42" i="7"/>
  <c r="G42" i="7"/>
  <c r="AH41" i="7"/>
  <c r="AF41" i="7"/>
  <c r="AC41" i="7"/>
  <c r="AB41" i="7"/>
  <c r="Y41" i="7"/>
  <c r="U41" i="7"/>
  <c r="S41" i="7"/>
  <c r="P41" i="7"/>
  <c r="I41" i="7"/>
  <c r="O41" i="7"/>
  <c r="L41" i="7"/>
  <c r="G41" i="7"/>
  <c r="AI41" i="7"/>
  <c r="AM40" i="7"/>
  <c r="AH40" i="7"/>
  <c r="AE40" i="7"/>
  <c r="AF40" i="7"/>
  <c r="AC40" i="7"/>
  <c r="AB40" i="7"/>
  <c r="Y40" i="7"/>
  <c r="U40" i="7"/>
  <c r="S40" i="7"/>
  <c r="R40" i="7"/>
  <c r="P40" i="7"/>
  <c r="O40" i="7"/>
  <c r="L40" i="7"/>
  <c r="I40" i="7"/>
  <c r="AK40" i="7"/>
  <c r="G40" i="7"/>
  <c r="AH39" i="7"/>
  <c r="AE39" i="7"/>
  <c r="AF39" i="7"/>
  <c r="AC39" i="7"/>
  <c r="AB39" i="7"/>
  <c r="Y39" i="7"/>
  <c r="U39" i="7"/>
  <c r="S39" i="7"/>
  <c r="P39" i="7"/>
  <c r="O39" i="7"/>
  <c r="L39" i="7"/>
  <c r="G39" i="7"/>
  <c r="AH38" i="7"/>
  <c r="AF38" i="7"/>
  <c r="AE38" i="7"/>
  <c r="AC38" i="7"/>
  <c r="AB38" i="7"/>
  <c r="Y38" i="7"/>
  <c r="U38" i="7"/>
  <c r="S38" i="7"/>
  <c r="R38" i="7"/>
  <c r="P38" i="7"/>
  <c r="O38" i="7"/>
  <c r="L38" i="7"/>
  <c r="I38" i="7"/>
  <c r="AM38" i="7"/>
  <c r="G38" i="7"/>
  <c r="H38" i="7"/>
  <c r="AA38" i="7"/>
  <c r="AH37" i="7"/>
  <c r="AF37" i="7"/>
  <c r="AC37" i="7"/>
  <c r="AB37" i="7"/>
  <c r="Y37" i="7"/>
  <c r="U37" i="7"/>
  <c r="S37" i="7"/>
  <c r="P37" i="7"/>
  <c r="I37" i="7"/>
  <c r="O37" i="7"/>
  <c r="L37" i="7"/>
  <c r="H37" i="7"/>
  <c r="G37" i="7"/>
  <c r="AM36" i="7"/>
  <c r="AK36" i="7"/>
  <c r="AH36" i="7"/>
  <c r="AE36" i="7"/>
  <c r="AF36" i="7"/>
  <c r="AC36" i="7"/>
  <c r="AB36" i="7"/>
  <c r="Y36" i="7"/>
  <c r="U36" i="7"/>
  <c r="S36" i="7"/>
  <c r="R36" i="7"/>
  <c r="Q36" i="7"/>
  <c r="P36" i="7"/>
  <c r="O36" i="7"/>
  <c r="L36" i="7"/>
  <c r="I36" i="7"/>
  <c r="G36" i="7"/>
  <c r="AL36" i="7"/>
  <c r="AH35" i="7"/>
  <c r="AF35" i="7"/>
  <c r="AE35" i="7"/>
  <c r="AC35" i="7"/>
  <c r="AB35" i="7"/>
  <c r="Y35" i="7"/>
  <c r="U35" i="7"/>
  <c r="S35" i="7"/>
  <c r="P35" i="7"/>
  <c r="O35" i="7"/>
  <c r="L35" i="7"/>
  <c r="G35" i="7"/>
  <c r="Q35" i="7"/>
  <c r="AH34" i="7"/>
  <c r="AF34" i="7"/>
  <c r="AE34" i="7"/>
  <c r="AC34" i="7"/>
  <c r="AB34" i="7"/>
  <c r="AA34" i="7"/>
  <c r="Y34" i="7"/>
  <c r="U34" i="7"/>
  <c r="S34" i="7"/>
  <c r="R34" i="7"/>
  <c r="P34" i="7"/>
  <c r="V34" i="7"/>
  <c r="O34" i="7"/>
  <c r="L34" i="7"/>
  <c r="I34" i="7"/>
  <c r="AM34" i="7"/>
  <c r="G34" i="7"/>
  <c r="H34" i="7"/>
  <c r="Z34" i="7"/>
  <c r="AH33" i="7"/>
  <c r="AF33" i="7"/>
  <c r="AC33" i="7"/>
  <c r="AB33" i="7"/>
  <c r="Y33" i="7"/>
  <c r="U33" i="7"/>
  <c r="S33" i="7"/>
  <c r="P33" i="7"/>
  <c r="I33" i="7"/>
  <c r="O33" i="7"/>
  <c r="L33" i="7"/>
  <c r="G33" i="7"/>
  <c r="H33" i="7"/>
  <c r="AH32" i="7"/>
  <c r="AD32" i="7"/>
  <c r="AF32" i="7"/>
  <c r="AC32" i="7"/>
  <c r="AB32" i="7"/>
  <c r="Y32" i="7"/>
  <c r="U32" i="7"/>
  <c r="S32" i="7"/>
  <c r="R32" i="7"/>
  <c r="P32" i="7"/>
  <c r="O32" i="7"/>
  <c r="L32" i="7"/>
  <c r="G32" i="7"/>
  <c r="AE32" i="7"/>
  <c r="Q32" i="7"/>
  <c r="AH31" i="7"/>
  <c r="AF31" i="7"/>
  <c r="AE31" i="7"/>
  <c r="AC31" i="7"/>
  <c r="AB31" i="7"/>
  <c r="Y31" i="7"/>
  <c r="U31" i="7"/>
  <c r="S31" i="7"/>
  <c r="P31" i="7"/>
  <c r="O31" i="7"/>
  <c r="L31" i="7"/>
  <c r="G31" i="7"/>
  <c r="R31" i="7"/>
  <c r="AH27" i="7"/>
  <c r="AF27" i="7"/>
  <c r="AE27" i="7"/>
  <c r="AC27" i="7"/>
  <c r="AB27" i="7"/>
  <c r="Y27" i="7"/>
  <c r="U27" i="7"/>
  <c r="S27" i="7"/>
  <c r="R27" i="7"/>
  <c r="P27" i="7"/>
  <c r="O27" i="7"/>
  <c r="L27" i="7"/>
  <c r="I27" i="7"/>
  <c r="G27" i="7"/>
  <c r="H27" i="7"/>
  <c r="Z27" i="7"/>
  <c r="AH26" i="7"/>
  <c r="AF26" i="7"/>
  <c r="AC26" i="7"/>
  <c r="AB26" i="7"/>
  <c r="Y26" i="7"/>
  <c r="U26" i="7"/>
  <c r="Q26" i="7"/>
  <c r="S26" i="7"/>
  <c r="P26" i="7"/>
  <c r="I26" i="7"/>
  <c r="O26" i="7"/>
  <c r="L26" i="7"/>
  <c r="H26" i="7"/>
  <c r="Z26" i="7"/>
  <c r="G26" i="7"/>
  <c r="AH25" i="7"/>
  <c r="AF25" i="7"/>
  <c r="AE25" i="7"/>
  <c r="AC25" i="7"/>
  <c r="AB25" i="7"/>
  <c r="Y25" i="7"/>
  <c r="U25" i="7"/>
  <c r="R25" i="7"/>
  <c r="S25" i="7"/>
  <c r="P25" i="7"/>
  <c r="O25" i="7"/>
  <c r="L25" i="7"/>
  <c r="G25" i="7"/>
  <c r="AH24" i="7"/>
  <c r="AF24" i="7"/>
  <c r="AC24" i="7"/>
  <c r="AB24" i="7"/>
  <c r="Y24" i="7"/>
  <c r="V24" i="7"/>
  <c r="U24" i="7"/>
  <c r="S24" i="7"/>
  <c r="P24" i="7"/>
  <c r="I24" i="7"/>
  <c r="O24" i="7"/>
  <c r="L24" i="7"/>
  <c r="H24" i="7"/>
  <c r="Z24" i="7"/>
  <c r="G24" i="7"/>
  <c r="AE24" i="7"/>
  <c r="AH23" i="7"/>
  <c r="AF23" i="7"/>
  <c r="AC23" i="7"/>
  <c r="AB23" i="7"/>
  <c r="Y23" i="7"/>
  <c r="U23" i="7"/>
  <c r="S23" i="7"/>
  <c r="P23" i="7"/>
  <c r="O23" i="7"/>
  <c r="L23" i="7"/>
  <c r="I23" i="7"/>
  <c r="AM23" i="7"/>
  <c r="G23" i="7"/>
  <c r="R23" i="7"/>
  <c r="AI23" i="7"/>
  <c r="AH22" i="7"/>
  <c r="AF22" i="7"/>
  <c r="AE22" i="7"/>
  <c r="AC22" i="7"/>
  <c r="AB22" i="7"/>
  <c r="Y22" i="7"/>
  <c r="U22" i="7"/>
  <c r="S22" i="7"/>
  <c r="Q22" i="7"/>
  <c r="P22" i="7"/>
  <c r="O22" i="7"/>
  <c r="L22" i="7"/>
  <c r="I22" i="7"/>
  <c r="AM22" i="7"/>
  <c r="H22" i="7"/>
  <c r="AA22" i="7"/>
  <c r="G22" i="7"/>
  <c r="AH21" i="7"/>
  <c r="AF21" i="7"/>
  <c r="AC21" i="7"/>
  <c r="AB21" i="7"/>
  <c r="Y21" i="7"/>
  <c r="U21" i="7"/>
  <c r="S21" i="7"/>
  <c r="P21" i="7"/>
  <c r="O21" i="7"/>
  <c r="L21" i="7"/>
  <c r="H21" i="7"/>
  <c r="N21" i="7"/>
  <c r="G21" i="7"/>
  <c r="AH20" i="7"/>
  <c r="AF20" i="7"/>
  <c r="AD20" i="7"/>
  <c r="AC20" i="7"/>
  <c r="AB20" i="7"/>
  <c r="Y20" i="7"/>
  <c r="U20" i="7"/>
  <c r="S20" i="7"/>
  <c r="P20" i="7"/>
  <c r="I20" i="7"/>
  <c r="O20" i="7"/>
  <c r="L20" i="7"/>
  <c r="G20" i="7"/>
  <c r="H20" i="7"/>
  <c r="AH19" i="7"/>
  <c r="AE19" i="7"/>
  <c r="AF19" i="7"/>
  <c r="AC19" i="7"/>
  <c r="AB19" i="7"/>
  <c r="Y19" i="7"/>
  <c r="U19" i="7"/>
  <c r="R19" i="7"/>
  <c r="S19" i="7"/>
  <c r="P19" i="7"/>
  <c r="V19" i="7"/>
  <c r="O19" i="7"/>
  <c r="L19" i="7"/>
  <c r="G19" i="7"/>
  <c r="AH18" i="7"/>
  <c r="AF18" i="7"/>
  <c r="AC18" i="7"/>
  <c r="AB18" i="7"/>
  <c r="Y18" i="7"/>
  <c r="V18" i="7"/>
  <c r="U18" i="7"/>
  <c r="S18" i="7"/>
  <c r="R18" i="7"/>
  <c r="P18" i="7"/>
  <c r="O18" i="7"/>
  <c r="L18" i="7"/>
  <c r="I18" i="7"/>
  <c r="AL18" i="7"/>
  <c r="G18" i="7"/>
  <c r="H18" i="7"/>
  <c r="AH17" i="7"/>
  <c r="AF17" i="7"/>
  <c r="AC17" i="7"/>
  <c r="AB17" i="7"/>
  <c r="Y17" i="7"/>
  <c r="U17" i="7"/>
  <c r="S17" i="7"/>
  <c r="P17" i="7"/>
  <c r="I17" i="7"/>
  <c r="O17" i="7"/>
  <c r="L17" i="7"/>
  <c r="G17" i="7"/>
  <c r="AF16" i="7"/>
  <c r="AC16" i="7"/>
  <c r="AB16" i="7"/>
  <c r="Y16" i="7"/>
  <c r="U16" i="7"/>
  <c r="S16" i="7"/>
  <c r="P16" i="7"/>
  <c r="O16" i="7"/>
  <c r="L16" i="7"/>
  <c r="I16" i="7"/>
  <c r="AM16" i="7"/>
  <c r="G16" i="7"/>
  <c r="R16" i="7"/>
  <c r="AF15" i="7"/>
  <c r="AE15" i="7"/>
  <c r="AD15" i="7"/>
  <c r="AC15" i="7"/>
  <c r="AB15" i="7"/>
  <c r="Y15" i="7"/>
  <c r="U15" i="7"/>
  <c r="S15" i="7"/>
  <c r="P15" i="7"/>
  <c r="V15" i="7"/>
  <c r="O15" i="7"/>
  <c r="L15" i="7"/>
  <c r="G15" i="7"/>
  <c r="H15" i="7"/>
  <c r="AI14" i="7"/>
  <c r="AH14" i="7"/>
  <c r="AF14" i="7"/>
  <c r="AC14" i="7"/>
  <c r="AB14" i="7"/>
  <c r="Y14" i="7"/>
  <c r="U14" i="7"/>
  <c r="S14" i="7"/>
  <c r="R14" i="7"/>
  <c r="P14" i="7"/>
  <c r="O14" i="7"/>
  <c r="L14" i="7"/>
  <c r="I14" i="7"/>
  <c r="AM14" i="7"/>
  <c r="G14" i="7"/>
  <c r="H14" i="7"/>
  <c r="AF13" i="7"/>
  <c r="AC13" i="7"/>
  <c r="AB13" i="7"/>
  <c r="Y13" i="7"/>
  <c r="U13" i="7"/>
  <c r="S13" i="7"/>
  <c r="P13" i="7"/>
  <c r="I13" i="7"/>
  <c r="O13" i="7"/>
  <c r="L13" i="7"/>
  <c r="G13" i="7"/>
  <c r="AI13" i="7"/>
  <c r="AH12" i="7"/>
  <c r="AF12" i="7"/>
  <c r="AC12" i="7"/>
  <c r="AB12" i="7"/>
  <c r="Y12" i="7"/>
  <c r="U12" i="7"/>
  <c r="S12" i="7"/>
  <c r="P12" i="7"/>
  <c r="O12" i="7"/>
  <c r="L12" i="7"/>
  <c r="I12" i="7"/>
  <c r="AM12" i="7"/>
  <c r="G12" i="7"/>
  <c r="R12" i="7"/>
  <c r="H12" i="7"/>
  <c r="AH11" i="7"/>
  <c r="AF11" i="7"/>
  <c r="AE11" i="7"/>
  <c r="AC11" i="7"/>
  <c r="AB11" i="7"/>
  <c r="Y11" i="7"/>
  <c r="U11" i="7"/>
  <c r="S11" i="7"/>
  <c r="P11" i="7"/>
  <c r="O11" i="7"/>
  <c r="L11" i="7"/>
  <c r="G11" i="7"/>
  <c r="R11" i="7"/>
  <c r="Q11" i="7"/>
  <c r="AL10" i="7"/>
  <c r="AI10" i="7"/>
  <c r="AH10" i="7"/>
  <c r="AF10" i="7"/>
  <c r="AE10" i="7"/>
  <c r="AD10" i="7"/>
  <c r="AC10" i="7"/>
  <c r="AB10" i="7"/>
  <c r="Y10" i="7"/>
  <c r="U10" i="7"/>
  <c r="S10" i="7"/>
  <c r="R10" i="7"/>
  <c r="Q10" i="7"/>
  <c r="P10" i="7"/>
  <c r="O10" i="7"/>
  <c r="L10" i="7"/>
  <c r="I10" i="7"/>
  <c r="AK10" i="7"/>
  <c r="G10" i="7"/>
  <c r="H10" i="7"/>
  <c r="N10" i="7"/>
  <c r="AF9" i="7"/>
  <c r="AC9" i="7"/>
  <c r="Y9" i="7"/>
  <c r="U9" i="7"/>
  <c r="S9" i="7"/>
  <c r="P9" i="7"/>
  <c r="I9" i="7"/>
  <c r="O9" i="7"/>
  <c r="L9" i="7"/>
  <c r="H9" i="7"/>
  <c r="AH8" i="7"/>
  <c r="AF8" i="7"/>
  <c r="AB8" i="7"/>
  <c r="Y8" i="7"/>
  <c r="AN8" i="4"/>
  <c r="AF101" i="6"/>
  <c r="AF100" i="6"/>
  <c r="AF99" i="6"/>
  <c r="AF98" i="6"/>
  <c r="AF97" i="6"/>
  <c r="AF96" i="6"/>
  <c r="AF95" i="6"/>
  <c r="AF94" i="6"/>
  <c r="AF93" i="6"/>
  <c r="AF92" i="6"/>
  <c r="AF91" i="6"/>
  <c r="AF90" i="6"/>
  <c r="AF89" i="6"/>
  <c r="AF88" i="6"/>
  <c r="AF87" i="6"/>
  <c r="AF86" i="6"/>
  <c r="AF85" i="6"/>
  <c r="AF84" i="6"/>
  <c r="AF83" i="6"/>
  <c r="AF82" i="6"/>
  <c r="AF78" i="6"/>
  <c r="AF77" i="6"/>
  <c r="AF76" i="6"/>
  <c r="AF75" i="6"/>
  <c r="AF74" i="6"/>
  <c r="AF73" i="6"/>
  <c r="AF72" i="6"/>
  <c r="AF71" i="6"/>
  <c r="AF70" i="6"/>
  <c r="AF69" i="6"/>
  <c r="AF68" i="6"/>
  <c r="AF67" i="6"/>
  <c r="AF66" i="6"/>
  <c r="AF65" i="6"/>
  <c r="AF64" i="6"/>
  <c r="AF63" i="6"/>
  <c r="AF62" i="6"/>
  <c r="AF61" i="6"/>
  <c r="AF60" i="6"/>
  <c r="AF59" i="6"/>
  <c r="AF50" i="6"/>
  <c r="AF49" i="6"/>
  <c r="AF48" i="6"/>
  <c r="AF47" i="6"/>
  <c r="AF46" i="6"/>
  <c r="AF45" i="6"/>
  <c r="AF44" i="6"/>
  <c r="AF43" i="6"/>
  <c r="AF42" i="6"/>
  <c r="AF41" i="6"/>
  <c r="AF40" i="6"/>
  <c r="AF39" i="6"/>
  <c r="AF38" i="6"/>
  <c r="AF37" i="6"/>
  <c r="AF36" i="6"/>
  <c r="AF35" i="6"/>
  <c r="AF34" i="6"/>
  <c r="AF33" i="6"/>
  <c r="AF32" i="6"/>
  <c r="AF31" i="6"/>
  <c r="AF27" i="6"/>
  <c r="AF26" i="6"/>
  <c r="AF25" i="6"/>
  <c r="AF24" i="6"/>
  <c r="AF23" i="6"/>
  <c r="AF22" i="6"/>
  <c r="AF21" i="6"/>
  <c r="AF20" i="6"/>
  <c r="AF19" i="6"/>
  <c r="AF18" i="6"/>
  <c r="AF17" i="6"/>
  <c r="AF16" i="6"/>
  <c r="AF15" i="6"/>
  <c r="AF14" i="6"/>
  <c r="AF13" i="6"/>
  <c r="AF12" i="6"/>
  <c r="AF11" i="6"/>
  <c r="AF10" i="6"/>
  <c r="AF9" i="6"/>
  <c r="S101" i="6"/>
  <c r="S100" i="6"/>
  <c r="S99" i="6"/>
  <c r="S98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S83" i="6"/>
  <c r="S82" i="6"/>
  <c r="S78" i="6"/>
  <c r="S7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AF8" i="6"/>
  <c r="S8" i="6"/>
  <c r="F101" i="6"/>
  <c r="G101" i="6"/>
  <c r="J93" i="6"/>
  <c r="J94" i="6"/>
  <c r="P101" i="6"/>
  <c r="AC101" i="6"/>
  <c r="I101" i="6"/>
  <c r="AK101" i="6"/>
  <c r="AM101" i="6"/>
  <c r="Y101" i="6"/>
  <c r="L101" i="6"/>
  <c r="F100" i="6"/>
  <c r="G100" i="6"/>
  <c r="P100" i="6"/>
  <c r="AC100" i="6"/>
  <c r="I100" i="6"/>
  <c r="AM100" i="6"/>
  <c r="AL100" i="6"/>
  <c r="Y100" i="6"/>
  <c r="L100" i="6"/>
  <c r="F99" i="6"/>
  <c r="G99" i="6"/>
  <c r="P99" i="6"/>
  <c r="AC99" i="6"/>
  <c r="Y99" i="6"/>
  <c r="L99" i="6"/>
  <c r="F98" i="6"/>
  <c r="G98" i="6"/>
  <c r="P98" i="6"/>
  <c r="I98" i="6"/>
  <c r="AC98" i="6"/>
  <c r="Y98" i="6"/>
  <c r="L98" i="6"/>
  <c r="F97" i="6"/>
  <c r="G97" i="6"/>
  <c r="P97" i="6"/>
  <c r="AC97" i="6"/>
  <c r="I97" i="6"/>
  <c r="AM97" i="6"/>
  <c r="Y97" i="6"/>
  <c r="L97" i="6"/>
  <c r="F96" i="6"/>
  <c r="G96" i="6"/>
  <c r="P96" i="6"/>
  <c r="AC96" i="6"/>
  <c r="I96" i="6"/>
  <c r="AK96" i="6"/>
  <c r="AL96" i="6"/>
  <c r="Y96" i="6"/>
  <c r="L96" i="6"/>
  <c r="F95" i="6"/>
  <c r="AL95" i="6"/>
  <c r="G95" i="6"/>
  <c r="P95" i="6"/>
  <c r="AC95" i="6"/>
  <c r="I95" i="6"/>
  <c r="AK95" i="6"/>
  <c r="AM95" i="6"/>
  <c r="Y95" i="6"/>
  <c r="L95" i="6"/>
  <c r="F94" i="6"/>
  <c r="Q94" i="6"/>
  <c r="G94" i="6"/>
  <c r="U94" i="6"/>
  <c r="R94" i="6"/>
  <c r="P94" i="6"/>
  <c r="I94" i="6"/>
  <c r="AK94" i="6"/>
  <c r="AH94" i="6"/>
  <c r="AD94" i="6"/>
  <c r="AC94" i="6"/>
  <c r="AI94" i="6"/>
  <c r="AE94" i="6"/>
  <c r="AB94" i="6"/>
  <c r="Y94" i="6"/>
  <c r="L94" i="6"/>
  <c r="F93" i="6"/>
  <c r="G93" i="6"/>
  <c r="U93" i="6"/>
  <c r="P93" i="6"/>
  <c r="AH93" i="6"/>
  <c r="AC93" i="6"/>
  <c r="AE93" i="6"/>
  <c r="AD93" i="6"/>
  <c r="AB93" i="6"/>
  <c r="Y93" i="6"/>
  <c r="O93" i="6"/>
  <c r="L93" i="6"/>
  <c r="F92" i="6"/>
  <c r="G92" i="6"/>
  <c r="U92" i="6"/>
  <c r="P92" i="6"/>
  <c r="I92" i="6"/>
  <c r="AM92" i="6"/>
  <c r="AH92" i="6"/>
  <c r="AC92" i="6"/>
  <c r="AK92" i="6"/>
  <c r="AB92" i="6"/>
  <c r="Y92" i="6"/>
  <c r="O92" i="6"/>
  <c r="L92" i="6"/>
  <c r="F91" i="6"/>
  <c r="G91" i="6"/>
  <c r="J83" i="6"/>
  <c r="P91" i="6"/>
  <c r="AC91" i="6"/>
  <c r="I91" i="6"/>
  <c r="AK91" i="6"/>
  <c r="AM91" i="6"/>
  <c r="AL91" i="6"/>
  <c r="Y91" i="6"/>
  <c r="L91" i="6"/>
  <c r="F90" i="6"/>
  <c r="G90" i="6"/>
  <c r="P90" i="6"/>
  <c r="AC90" i="6"/>
  <c r="Y90" i="6"/>
  <c r="L90" i="6"/>
  <c r="F89" i="6"/>
  <c r="G89" i="6"/>
  <c r="P89" i="6"/>
  <c r="I89" i="6"/>
  <c r="AM89" i="6"/>
  <c r="AC89" i="6"/>
  <c r="AK89" i="6"/>
  <c r="Y89" i="6"/>
  <c r="L89" i="6"/>
  <c r="F88" i="6"/>
  <c r="G88" i="6"/>
  <c r="P88" i="6"/>
  <c r="I88" i="6"/>
  <c r="AM88" i="6"/>
  <c r="AC88" i="6"/>
  <c r="AK88" i="6"/>
  <c r="Y88" i="6"/>
  <c r="L88" i="6"/>
  <c r="F87" i="6"/>
  <c r="AL87" i="6"/>
  <c r="G87" i="6"/>
  <c r="P87" i="6"/>
  <c r="AC87" i="6"/>
  <c r="I87" i="6"/>
  <c r="Y87" i="6"/>
  <c r="L87" i="6"/>
  <c r="F86" i="6"/>
  <c r="G86" i="6"/>
  <c r="P86" i="6"/>
  <c r="AC86" i="6"/>
  <c r="I86" i="6"/>
  <c r="AM86" i="6"/>
  <c r="Y86" i="6"/>
  <c r="L86" i="6"/>
  <c r="F85" i="6"/>
  <c r="G85" i="6"/>
  <c r="P85" i="6"/>
  <c r="AC85" i="6"/>
  <c r="I85" i="6"/>
  <c r="AK85" i="6"/>
  <c r="AM85" i="6"/>
  <c r="AL85" i="6"/>
  <c r="Y85" i="6"/>
  <c r="L85" i="6"/>
  <c r="F84" i="6"/>
  <c r="G84" i="6"/>
  <c r="P84" i="6"/>
  <c r="AC84" i="6"/>
  <c r="Y84" i="6"/>
  <c r="L84" i="6"/>
  <c r="F83" i="6"/>
  <c r="G83" i="6"/>
  <c r="U83" i="6"/>
  <c r="P83" i="6"/>
  <c r="I83" i="6"/>
  <c r="AM83" i="6"/>
  <c r="AC83" i="6"/>
  <c r="AK83" i="6"/>
  <c r="Y83" i="6"/>
  <c r="O83" i="6"/>
  <c r="L83" i="6"/>
  <c r="F82" i="6"/>
  <c r="G82" i="6"/>
  <c r="U82" i="6"/>
  <c r="P82" i="6"/>
  <c r="I82" i="6"/>
  <c r="AM82" i="6"/>
  <c r="Q82" i="6"/>
  <c r="AH82" i="6"/>
  <c r="AC82" i="6"/>
  <c r="AK82" i="6"/>
  <c r="AB82" i="6"/>
  <c r="Y82" i="6"/>
  <c r="V82" i="6"/>
  <c r="O82" i="6"/>
  <c r="L82" i="6"/>
  <c r="F78" i="6"/>
  <c r="G78" i="6"/>
  <c r="J70" i="6"/>
  <c r="U70" i="6"/>
  <c r="J71" i="6"/>
  <c r="J72" i="6"/>
  <c r="P78" i="6"/>
  <c r="AC78" i="6"/>
  <c r="Y78" i="6"/>
  <c r="L78" i="6"/>
  <c r="F77" i="6"/>
  <c r="G77" i="6"/>
  <c r="P77" i="6"/>
  <c r="I77" i="6"/>
  <c r="AM77" i="6"/>
  <c r="AC77" i="6"/>
  <c r="Y77" i="6"/>
  <c r="L77" i="6"/>
  <c r="F76" i="6"/>
  <c r="G76" i="6"/>
  <c r="P76" i="6"/>
  <c r="I76" i="6"/>
  <c r="AM76" i="6"/>
  <c r="AC76" i="6"/>
  <c r="AL76" i="6"/>
  <c r="AK76" i="6"/>
  <c r="Y76" i="6"/>
  <c r="L76" i="6"/>
  <c r="F75" i="6"/>
  <c r="G75" i="6"/>
  <c r="P75" i="6"/>
  <c r="AC75" i="6"/>
  <c r="I75" i="6"/>
  <c r="AK75" i="6"/>
  <c r="AM75" i="6"/>
  <c r="AL75" i="6"/>
  <c r="Y75" i="6"/>
  <c r="L75" i="6"/>
  <c r="F74" i="6"/>
  <c r="AL74" i="6"/>
  <c r="G74" i="6"/>
  <c r="P74" i="6"/>
  <c r="AC74" i="6"/>
  <c r="I74" i="6"/>
  <c r="Y74" i="6"/>
  <c r="L74" i="6"/>
  <c r="F73" i="6"/>
  <c r="G73" i="6"/>
  <c r="P73" i="6"/>
  <c r="AC73" i="6"/>
  <c r="Y73" i="6"/>
  <c r="L73" i="6"/>
  <c r="F72" i="6"/>
  <c r="G72" i="6"/>
  <c r="P72" i="6"/>
  <c r="I72" i="6"/>
  <c r="AM72" i="6"/>
  <c r="AC72" i="6"/>
  <c r="AL72" i="6"/>
  <c r="AK72" i="6"/>
  <c r="Y72" i="6"/>
  <c r="L72" i="6"/>
  <c r="F71" i="6"/>
  <c r="G71" i="6"/>
  <c r="P71" i="6"/>
  <c r="I71" i="6"/>
  <c r="AM71" i="6"/>
  <c r="AC71" i="6"/>
  <c r="AL71" i="6"/>
  <c r="AK71" i="6"/>
  <c r="Y71" i="6"/>
  <c r="L71" i="6"/>
  <c r="F70" i="6"/>
  <c r="G70" i="6"/>
  <c r="P70" i="6"/>
  <c r="Q70" i="6"/>
  <c r="AH70" i="6"/>
  <c r="AC70" i="6"/>
  <c r="AB70" i="6"/>
  <c r="Y70" i="6"/>
  <c r="L70" i="6"/>
  <c r="F69" i="6"/>
  <c r="G69" i="6"/>
  <c r="R69" i="6"/>
  <c r="H69" i="6"/>
  <c r="AA69" i="6"/>
  <c r="U69" i="6"/>
  <c r="P69" i="6"/>
  <c r="I69" i="6"/>
  <c r="AH69" i="6"/>
  <c r="AC69" i="6"/>
  <c r="AE69" i="6"/>
  <c r="AM69" i="6"/>
  <c r="AL69" i="6"/>
  <c r="AK69" i="6"/>
  <c r="AB69" i="6"/>
  <c r="Y69" i="6"/>
  <c r="V69" i="6"/>
  <c r="O69" i="6"/>
  <c r="L69" i="6"/>
  <c r="F68" i="6"/>
  <c r="G68" i="6"/>
  <c r="J60" i="6"/>
  <c r="P68" i="6"/>
  <c r="AC68" i="6"/>
  <c r="I68" i="6"/>
  <c r="AK68" i="6"/>
  <c r="AL68" i="6"/>
  <c r="Y68" i="6"/>
  <c r="L68" i="6"/>
  <c r="F67" i="6"/>
  <c r="G67" i="6"/>
  <c r="P67" i="6"/>
  <c r="I67" i="6"/>
  <c r="AM67" i="6"/>
  <c r="AC67" i="6"/>
  <c r="Y67" i="6"/>
  <c r="L67" i="6"/>
  <c r="F66" i="6"/>
  <c r="G66" i="6"/>
  <c r="P66" i="6"/>
  <c r="AC66" i="6"/>
  <c r="Y66" i="6"/>
  <c r="L66" i="6"/>
  <c r="F65" i="6"/>
  <c r="G65" i="6"/>
  <c r="P65" i="6"/>
  <c r="I65" i="6"/>
  <c r="AM65" i="6"/>
  <c r="AC65" i="6"/>
  <c r="AL65" i="6"/>
  <c r="AK65" i="6"/>
  <c r="Y65" i="6"/>
  <c r="L65" i="6"/>
  <c r="F64" i="6"/>
  <c r="G64" i="6"/>
  <c r="P64" i="6"/>
  <c r="AC64" i="6"/>
  <c r="I64" i="6"/>
  <c r="AM64" i="6"/>
  <c r="AK64" i="6"/>
  <c r="Y64" i="6"/>
  <c r="L64" i="6"/>
  <c r="F63" i="6"/>
  <c r="G63" i="6"/>
  <c r="P63" i="6"/>
  <c r="AC63" i="6"/>
  <c r="I63" i="6"/>
  <c r="AK63" i="6"/>
  <c r="Y63" i="6"/>
  <c r="L63" i="6"/>
  <c r="F62" i="6"/>
  <c r="G62" i="6"/>
  <c r="P62" i="6"/>
  <c r="I62" i="6"/>
  <c r="AC62" i="6"/>
  <c r="Y62" i="6"/>
  <c r="L62" i="6"/>
  <c r="F61" i="6"/>
  <c r="G61" i="6"/>
  <c r="P61" i="6"/>
  <c r="I61" i="6"/>
  <c r="AM61" i="6"/>
  <c r="AC61" i="6"/>
  <c r="Y61" i="6"/>
  <c r="L61" i="6"/>
  <c r="F60" i="6"/>
  <c r="Q60" i="6"/>
  <c r="G60" i="6"/>
  <c r="U60" i="6"/>
  <c r="R60" i="6"/>
  <c r="P60" i="6"/>
  <c r="AC60" i="6"/>
  <c r="Y60" i="6"/>
  <c r="L60" i="6"/>
  <c r="F59" i="6"/>
  <c r="G59" i="6"/>
  <c r="AE59" i="6"/>
  <c r="U59" i="6"/>
  <c r="P59" i="6"/>
  <c r="I59" i="6"/>
  <c r="Q59" i="6"/>
  <c r="AH59" i="6"/>
  <c r="AC59" i="6"/>
  <c r="AD59" i="6"/>
  <c r="AI59" i="6"/>
  <c r="AB59" i="6"/>
  <c r="Y59" i="6"/>
  <c r="O59" i="6"/>
  <c r="L59" i="6"/>
  <c r="F50" i="6"/>
  <c r="Q50" i="6"/>
  <c r="G50" i="6"/>
  <c r="H50" i="6"/>
  <c r="AA50" i="6"/>
  <c r="N50" i="6"/>
  <c r="U50" i="6"/>
  <c r="P50" i="6"/>
  <c r="R50" i="6"/>
  <c r="AH50" i="6"/>
  <c r="AC50" i="6"/>
  <c r="AD50" i="6"/>
  <c r="AB50" i="6"/>
  <c r="Z50" i="6"/>
  <c r="Y50" i="6"/>
  <c r="O50" i="6"/>
  <c r="M50" i="6"/>
  <c r="L50" i="6"/>
  <c r="F49" i="6"/>
  <c r="G49" i="6"/>
  <c r="H49" i="6"/>
  <c r="M49" i="6"/>
  <c r="N49" i="6"/>
  <c r="AA49" i="6"/>
  <c r="U49" i="6"/>
  <c r="R49" i="6"/>
  <c r="P49" i="6"/>
  <c r="AH49" i="6"/>
  <c r="AC49" i="6"/>
  <c r="AI49" i="6"/>
  <c r="I49" i="6"/>
  <c r="AK49" i="6"/>
  <c r="AM49" i="6"/>
  <c r="AL49" i="6"/>
  <c r="AB49" i="6"/>
  <c r="Y49" i="6"/>
  <c r="V49" i="6"/>
  <c r="O49" i="6"/>
  <c r="L49" i="6"/>
  <c r="F48" i="6"/>
  <c r="G48" i="6"/>
  <c r="H48" i="6"/>
  <c r="AA48" i="6"/>
  <c r="N48" i="6"/>
  <c r="U48" i="6"/>
  <c r="R48" i="6"/>
  <c r="P48" i="6"/>
  <c r="V48" i="6"/>
  <c r="Q48" i="6"/>
  <c r="AH48" i="6"/>
  <c r="AC48" i="6"/>
  <c r="I48" i="6"/>
  <c r="AK48" i="6"/>
  <c r="AM48" i="6"/>
  <c r="AL48" i="6"/>
  <c r="AB48" i="6"/>
  <c r="Y48" i="6"/>
  <c r="O48" i="6"/>
  <c r="L48" i="6"/>
  <c r="F47" i="6"/>
  <c r="G47" i="6"/>
  <c r="U47" i="6"/>
  <c r="R47" i="6"/>
  <c r="P47" i="6"/>
  <c r="AH47" i="6"/>
  <c r="AC47" i="6"/>
  <c r="AI47" i="6"/>
  <c r="AE47" i="6"/>
  <c r="I47" i="6"/>
  <c r="AM47" i="6"/>
  <c r="AL47" i="6"/>
  <c r="AK47" i="6"/>
  <c r="AB47" i="6"/>
  <c r="Y47" i="6"/>
  <c r="O47" i="6"/>
  <c r="L47" i="6"/>
  <c r="F46" i="6"/>
  <c r="G46" i="6"/>
  <c r="H46" i="6"/>
  <c r="Z46" i="6"/>
  <c r="AA46" i="6"/>
  <c r="U46" i="6"/>
  <c r="P46" i="6"/>
  <c r="I46" i="6"/>
  <c r="AH46" i="6"/>
  <c r="AC46" i="6"/>
  <c r="AI46" i="6"/>
  <c r="AD46" i="6"/>
  <c r="AB46" i="6"/>
  <c r="Y46" i="6"/>
  <c r="O46" i="6"/>
  <c r="L46" i="6"/>
  <c r="F45" i="6"/>
  <c r="Q45" i="6"/>
  <c r="G45" i="6"/>
  <c r="H45" i="6"/>
  <c r="U45" i="6"/>
  <c r="P45" i="6"/>
  <c r="V45" i="6"/>
  <c r="R45" i="6"/>
  <c r="AH45" i="6"/>
  <c r="AC45" i="6"/>
  <c r="AE45" i="6"/>
  <c r="AD45" i="6"/>
  <c r="AI45" i="6"/>
  <c r="AB45" i="6"/>
  <c r="Y45" i="6"/>
  <c r="O45" i="6"/>
  <c r="L45" i="6"/>
  <c r="F44" i="6"/>
  <c r="G44" i="6"/>
  <c r="R44" i="6"/>
  <c r="H44" i="6"/>
  <c r="Z44" i="6"/>
  <c r="N44" i="6"/>
  <c r="AA44" i="6"/>
  <c r="U44" i="6"/>
  <c r="P44" i="6"/>
  <c r="AH44" i="6"/>
  <c r="AD44" i="6"/>
  <c r="AC44" i="6"/>
  <c r="AI44" i="6"/>
  <c r="AB44" i="6"/>
  <c r="Y44" i="6"/>
  <c r="O44" i="6"/>
  <c r="L44" i="6"/>
  <c r="F43" i="6"/>
  <c r="G43" i="6"/>
  <c r="AE43" i="6"/>
  <c r="H43" i="6"/>
  <c r="M43" i="6"/>
  <c r="N43" i="6"/>
  <c r="AA43" i="6"/>
  <c r="AG43" i="6"/>
  <c r="AJ43" i="6"/>
  <c r="U43" i="6"/>
  <c r="P43" i="6"/>
  <c r="R43" i="6"/>
  <c r="Q43" i="6"/>
  <c r="AH43" i="6"/>
  <c r="AD43" i="6"/>
  <c r="AC43" i="6"/>
  <c r="AI43" i="6"/>
  <c r="I43" i="6"/>
  <c r="AM43" i="6"/>
  <c r="AB43" i="6"/>
  <c r="Z43" i="6"/>
  <c r="Y43" i="6"/>
  <c r="V43" i="6"/>
  <c r="O43" i="6"/>
  <c r="L43" i="6"/>
  <c r="F42" i="6"/>
  <c r="G42" i="6"/>
  <c r="H42" i="6"/>
  <c r="N42" i="6"/>
  <c r="U42" i="6"/>
  <c r="P42" i="6"/>
  <c r="Q42" i="6"/>
  <c r="AH42" i="6"/>
  <c r="AC42" i="6"/>
  <c r="AI42" i="6"/>
  <c r="AB42" i="6"/>
  <c r="Y42" i="6"/>
  <c r="O42" i="6"/>
  <c r="L42" i="6"/>
  <c r="F41" i="6"/>
  <c r="G41" i="6"/>
  <c r="U41" i="6"/>
  <c r="P41" i="6"/>
  <c r="AH41" i="6"/>
  <c r="AC41" i="6"/>
  <c r="AD41" i="6"/>
  <c r="I41" i="6"/>
  <c r="AM41" i="6"/>
  <c r="AL41" i="6"/>
  <c r="AK41" i="6"/>
  <c r="AB41" i="6"/>
  <c r="Y41" i="6"/>
  <c r="V41" i="6"/>
  <c r="O41" i="6"/>
  <c r="L41" i="6"/>
  <c r="F40" i="6"/>
  <c r="Q40" i="6"/>
  <c r="G40" i="6"/>
  <c r="U40" i="6"/>
  <c r="R40" i="6"/>
  <c r="P40" i="6"/>
  <c r="I40" i="6"/>
  <c r="AH40" i="6"/>
  <c r="AC40" i="6"/>
  <c r="AI40" i="6"/>
  <c r="AE40" i="6"/>
  <c r="AD40" i="6"/>
  <c r="AB40" i="6"/>
  <c r="Y40" i="6"/>
  <c r="V40" i="6"/>
  <c r="O40" i="6"/>
  <c r="L40" i="6"/>
  <c r="F39" i="6"/>
  <c r="AI39" i="6"/>
  <c r="G39" i="6"/>
  <c r="R39" i="6"/>
  <c r="H39" i="6"/>
  <c r="N39" i="6"/>
  <c r="U39" i="6"/>
  <c r="P39" i="6"/>
  <c r="AH39" i="6"/>
  <c r="AC39" i="6"/>
  <c r="AE39" i="6"/>
  <c r="AD39" i="6"/>
  <c r="AB39" i="6"/>
  <c r="Y39" i="6"/>
  <c r="O39" i="6"/>
  <c r="L39" i="6"/>
  <c r="F38" i="6"/>
  <c r="G38" i="6"/>
  <c r="AE38" i="6"/>
  <c r="H38" i="6"/>
  <c r="U38" i="6"/>
  <c r="P38" i="6"/>
  <c r="V38" i="6"/>
  <c r="R38" i="6"/>
  <c r="Q38" i="6"/>
  <c r="AH38" i="6"/>
  <c r="AC38" i="6"/>
  <c r="I38" i="6"/>
  <c r="AB38" i="6"/>
  <c r="Z38" i="6"/>
  <c r="Y38" i="6"/>
  <c r="O38" i="6"/>
  <c r="L38" i="6"/>
  <c r="F37" i="6"/>
  <c r="G37" i="6"/>
  <c r="U37" i="6"/>
  <c r="Q37" i="6"/>
  <c r="P37" i="6"/>
  <c r="R37" i="6"/>
  <c r="AH37" i="6"/>
  <c r="AC37" i="6"/>
  <c r="I37" i="6"/>
  <c r="AM37" i="6"/>
  <c r="AB37" i="6"/>
  <c r="Y37" i="6"/>
  <c r="O37" i="6"/>
  <c r="L37" i="6"/>
  <c r="F36" i="6"/>
  <c r="G36" i="6"/>
  <c r="R36" i="6"/>
  <c r="U36" i="6"/>
  <c r="P36" i="6"/>
  <c r="AH36" i="6"/>
  <c r="AC36" i="6"/>
  <c r="AE36" i="6"/>
  <c r="AD36" i="6"/>
  <c r="I36" i="6"/>
  <c r="AB36" i="6"/>
  <c r="Y36" i="6"/>
  <c r="O36" i="6"/>
  <c r="L36" i="6"/>
  <c r="F35" i="6"/>
  <c r="G35" i="6"/>
  <c r="U35" i="6"/>
  <c r="R35" i="6"/>
  <c r="P35" i="6"/>
  <c r="AH35" i="6"/>
  <c r="AC35" i="6"/>
  <c r="AE35" i="6"/>
  <c r="I35" i="6"/>
  <c r="AK35" i="6"/>
  <c r="AB35" i="6"/>
  <c r="Y35" i="6"/>
  <c r="O35" i="6"/>
  <c r="L35" i="6"/>
  <c r="F34" i="6"/>
  <c r="G34" i="6"/>
  <c r="U34" i="6"/>
  <c r="P34" i="6"/>
  <c r="V34" i="6"/>
  <c r="R34" i="6"/>
  <c r="AH34" i="6"/>
  <c r="AC34" i="6"/>
  <c r="AD34" i="6"/>
  <c r="AB34" i="6"/>
  <c r="Y34" i="6"/>
  <c r="O34" i="6"/>
  <c r="L34" i="6"/>
  <c r="F33" i="6"/>
  <c r="G33" i="6"/>
  <c r="H33" i="6"/>
  <c r="N33" i="6"/>
  <c r="U33" i="6"/>
  <c r="Q33" i="6"/>
  <c r="P33" i="6"/>
  <c r="AH33" i="6"/>
  <c r="AC33" i="6"/>
  <c r="AE33" i="6"/>
  <c r="AD33" i="6"/>
  <c r="I33" i="6"/>
  <c r="AL33" i="6"/>
  <c r="AB33" i="6"/>
  <c r="Y33" i="6"/>
  <c r="V33" i="6"/>
  <c r="O33" i="6"/>
  <c r="L33" i="6"/>
  <c r="F32" i="6"/>
  <c r="G32" i="6"/>
  <c r="U32" i="6"/>
  <c r="P32" i="6"/>
  <c r="I32" i="6"/>
  <c r="R32" i="6"/>
  <c r="AH32" i="6"/>
  <c r="AC32" i="6"/>
  <c r="AB32" i="6"/>
  <c r="Y32" i="6"/>
  <c r="O32" i="6"/>
  <c r="L32" i="6"/>
  <c r="F31" i="6"/>
  <c r="AL31" i="6"/>
  <c r="G31" i="6"/>
  <c r="AE31" i="6"/>
  <c r="H31" i="6"/>
  <c r="AA31" i="6"/>
  <c r="AG31" i="6"/>
  <c r="AJ31" i="6"/>
  <c r="U31" i="6"/>
  <c r="P31" i="6"/>
  <c r="R31" i="6"/>
  <c r="Q31" i="6"/>
  <c r="AH31" i="6"/>
  <c r="AD31" i="6"/>
  <c r="AC31" i="6"/>
  <c r="I31" i="6"/>
  <c r="AK31" i="6"/>
  <c r="AM31" i="6"/>
  <c r="AB31" i="6"/>
  <c r="Y31" i="6"/>
  <c r="V31" i="6"/>
  <c r="O31" i="6"/>
  <c r="L31" i="6"/>
  <c r="F27" i="6"/>
  <c r="G27" i="6"/>
  <c r="R27" i="6"/>
  <c r="H27" i="6"/>
  <c r="M27" i="6"/>
  <c r="N27" i="6"/>
  <c r="AA27" i="6"/>
  <c r="U27" i="6"/>
  <c r="P27" i="6"/>
  <c r="Q27" i="6"/>
  <c r="AH27" i="6"/>
  <c r="AC27" i="6"/>
  <c r="I27" i="6"/>
  <c r="AM27" i="6"/>
  <c r="AB27" i="6"/>
  <c r="Z27" i="6"/>
  <c r="Y27" i="6"/>
  <c r="V27" i="6"/>
  <c r="O27" i="6"/>
  <c r="L27" i="6"/>
  <c r="F26" i="6"/>
  <c r="H26" i="6"/>
  <c r="G26" i="6"/>
  <c r="U26" i="6"/>
  <c r="P26" i="6"/>
  <c r="AH26" i="6"/>
  <c r="AC26" i="6"/>
  <c r="AE26" i="6"/>
  <c r="AB26" i="6"/>
  <c r="Y26" i="6"/>
  <c r="O26" i="6"/>
  <c r="L26" i="6"/>
  <c r="F25" i="6"/>
  <c r="G25" i="6"/>
  <c r="U25" i="6"/>
  <c r="P25" i="6"/>
  <c r="I25" i="6"/>
  <c r="AH25" i="6"/>
  <c r="AC25" i="6"/>
  <c r="AD25" i="6"/>
  <c r="AM25" i="6"/>
  <c r="AK25" i="6"/>
  <c r="AB25" i="6"/>
  <c r="Y25" i="6"/>
  <c r="O25" i="6"/>
  <c r="L25" i="6"/>
  <c r="F24" i="6"/>
  <c r="Q24" i="6"/>
  <c r="G24" i="6"/>
  <c r="R24" i="6"/>
  <c r="U24" i="6"/>
  <c r="P24" i="6"/>
  <c r="I24" i="6"/>
  <c r="AM24" i="6"/>
  <c r="AH24" i="6"/>
  <c r="AC24" i="6"/>
  <c r="AB24" i="6"/>
  <c r="Y24" i="6"/>
  <c r="O24" i="6"/>
  <c r="L24" i="6"/>
  <c r="F23" i="6"/>
  <c r="G23" i="6"/>
  <c r="H23" i="6"/>
  <c r="U23" i="6"/>
  <c r="P23" i="6"/>
  <c r="AH23" i="6"/>
  <c r="AC23" i="6"/>
  <c r="AD23" i="6"/>
  <c r="AI23" i="6"/>
  <c r="AB23" i="6"/>
  <c r="Y23" i="6"/>
  <c r="V23" i="6"/>
  <c r="O23" i="6"/>
  <c r="L23" i="6"/>
  <c r="F22" i="6"/>
  <c r="G22" i="6"/>
  <c r="U22" i="6"/>
  <c r="P22" i="6"/>
  <c r="Q22" i="6"/>
  <c r="AH22" i="6"/>
  <c r="AC22" i="6"/>
  <c r="I22" i="6"/>
  <c r="AK22" i="6"/>
  <c r="AM22" i="6"/>
  <c r="AB22" i="6"/>
  <c r="Y22" i="6"/>
  <c r="V22" i="6"/>
  <c r="O22" i="6"/>
  <c r="L22" i="6"/>
  <c r="F21" i="6"/>
  <c r="G21" i="6"/>
  <c r="H21" i="6"/>
  <c r="N21" i="6"/>
  <c r="U21" i="6"/>
  <c r="V21" i="6"/>
  <c r="P21" i="6"/>
  <c r="R21" i="6"/>
  <c r="Q21" i="6"/>
  <c r="AH21" i="6"/>
  <c r="AC21" i="6"/>
  <c r="I21" i="6"/>
  <c r="AB21" i="6"/>
  <c r="Y21" i="6"/>
  <c r="O21" i="6"/>
  <c r="L21" i="6"/>
  <c r="F20" i="6"/>
  <c r="G20" i="6"/>
  <c r="H20" i="6"/>
  <c r="U20" i="6"/>
  <c r="P20" i="6"/>
  <c r="AH20" i="6"/>
  <c r="AC20" i="6"/>
  <c r="AE20" i="6"/>
  <c r="AB20" i="6"/>
  <c r="Y20" i="6"/>
  <c r="O20" i="6"/>
  <c r="L20" i="6"/>
  <c r="F19" i="6"/>
  <c r="G19" i="6"/>
  <c r="U19" i="6"/>
  <c r="P19" i="6"/>
  <c r="V19" i="6"/>
  <c r="AH19" i="6"/>
  <c r="AC19" i="6"/>
  <c r="AE19" i="6"/>
  <c r="AB19" i="6"/>
  <c r="Y19" i="6"/>
  <c r="O19" i="6"/>
  <c r="L19" i="6"/>
  <c r="F18" i="6"/>
  <c r="G18" i="6"/>
  <c r="U18" i="6"/>
  <c r="R18" i="6"/>
  <c r="P18" i="6"/>
  <c r="I18" i="6"/>
  <c r="AH18" i="6"/>
  <c r="AC18" i="6"/>
  <c r="AE18" i="6"/>
  <c r="AM18" i="6"/>
  <c r="AK18" i="6"/>
  <c r="AB18" i="6"/>
  <c r="Y18" i="6"/>
  <c r="O18" i="6"/>
  <c r="L18" i="6"/>
  <c r="F17" i="6"/>
  <c r="G17" i="6"/>
  <c r="AE17" i="6"/>
  <c r="U17" i="6"/>
  <c r="P17" i="6"/>
  <c r="I17" i="6"/>
  <c r="AL17" i="6"/>
  <c r="AH17" i="6"/>
  <c r="AC17" i="6"/>
  <c r="AD17" i="6"/>
  <c r="AB17" i="6"/>
  <c r="Y17" i="6"/>
  <c r="O17" i="6"/>
  <c r="L17" i="6"/>
  <c r="F16" i="6"/>
  <c r="G16" i="6"/>
  <c r="H16" i="6"/>
  <c r="U16" i="6"/>
  <c r="P16" i="6"/>
  <c r="Q16" i="6"/>
  <c r="AH16" i="6"/>
  <c r="AC16" i="6"/>
  <c r="AB16" i="6"/>
  <c r="Y16" i="6"/>
  <c r="O16" i="6"/>
  <c r="L16" i="6"/>
  <c r="F15" i="6"/>
  <c r="G15" i="6"/>
  <c r="R15" i="6"/>
  <c r="U15" i="6"/>
  <c r="P15" i="6"/>
  <c r="AH15" i="6"/>
  <c r="AC15" i="6"/>
  <c r="AE15" i="6"/>
  <c r="I15" i="6"/>
  <c r="AK15" i="6"/>
  <c r="AM15" i="6"/>
  <c r="AL15" i="6"/>
  <c r="AI15" i="6"/>
  <c r="AB15" i="6"/>
  <c r="Y15" i="6"/>
  <c r="O15" i="6"/>
  <c r="L15" i="6"/>
  <c r="F14" i="6"/>
  <c r="G14" i="6"/>
  <c r="H14" i="6"/>
  <c r="AA14" i="6"/>
  <c r="U14" i="6"/>
  <c r="P14" i="6"/>
  <c r="V14" i="6"/>
  <c r="AH14" i="6"/>
  <c r="AC14" i="6"/>
  <c r="AE14" i="6"/>
  <c r="AB14" i="6"/>
  <c r="Y14" i="6"/>
  <c r="O14" i="6"/>
  <c r="L14" i="6"/>
  <c r="F13" i="6"/>
  <c r="G13" i="6"/>
  <c r="U13" i="6"/>
  <c r="P13" i="6"/>
  <c r="I13" i="6"/>
  <c r="AH13" i="6"/>
  <c r="AC13" i="6"/>
  <c r="AB13" i="6"/>
  <c r="Y13" i="6"/>
  <c r="O13" i="6"/>
  <c r="L13" i="6"/>
  <c r="F12" i="6"/>
  <c r="H12" i="6"/>
  <c r="G12" i="6"/>
  <c r="AE12" i="6"/>
  <c r="U12" i="6"/>
  <c r="P12" i="6"/>
  <c r="AH12" i="6"/>
  <c r="AC12" i="6"/>
  <c r="AD12" i="6"/>
  <c r="I12" i="6"/>
  <c r="AB12" i="6"/>
  <c r="Y12" i="6"/>
  <c r="O12" i="6"/>
  <c r="L12" i="6"/>
  <c r="F11" i="6"/>
  <c r="G11" i="6"/>
  <c r="AE11" i="6"/>
  <c r="H11" i="6"/>
  <c r="Z11" i="6"/>
  <c r="N11" i="6"/>
  <c r="AA11" i="6"/>
  <c r="U11" i="6"/>
  <c r="P11" i="6"/>
  <c r="R11" i="6"/>
  <c r="Q11" i="6"/>
  <c r="AH11" i="6"/>
  <c r="AD11" i="6"/>
  <c r="AC11" i="6"/>
  <c r="I11" i="6"/>
  <c r="AI11" i="6"/>
  <c r="AB11" i="6"/>
  <c r="Y11" i="6"/>
  <c r="O11" i="6"/>
  <c r="M11" i="6"/>
  <c r="L11" i="6"/>
  <c r="F10" i="6"/>
  <c r="G10" i="6"/>
  <c r="H10" i="6"/>
  <c r="N10" i="6"/>
  <c r="AA10" i="6"/>
  <c r="U10" i="6"/>
  <c r="R10" i="6"/>
  <c r="P10" i="6"/>
  <c r="AH10" i="6"/>
  <c r="AC10" i="6"/>
  <c r="AI10" i="6"/>
  <c r="AE10" i="6"/>
  <c r="I10" i="6"/>
  <c r="AK10" i="6"/>
  <c r="AM10" i="6"/>
  <c r="AL10" i="6"/>
  <c r="AB10" i="6"/>
  <c r="Z10" i="6"/>
  <c r="Y10" i="6"/>
  <c r="O10" i="6"/>
  <c r="M10" i="6"/>
  <c r="L10" i="6"/>
  <c r="F9" i="6"/>
  <c r="G9" i="6"/>
  <c r="U9" i="6"/>
  <c r="P9" i="6"/>
  <c r="AH9" i="6"/>
  <c r="AC9" i="6"/>
  <c r="AB9" i="6"/>
  <c r="Y9" i="6"/>
  <c r="O9" i="6"/>
  <c r="L9" i="6"/>
  <c r="F8" i="6"/>
  <c r="G8" i="6"/>
  <c r="U8" i="6"/>
  <c r="R8" i="6"/>
  <c r="P8" i="6"/>
  <c r="AH8" i="6"/>
  <c r="AC8" i="6"/>
  <c r="AI8" i="6"/>
  <c r="AE8" i="6"/>
  <c r="AD8" i="6"/>
  <c r="AB8" i="6"/>
  <c r="Y8" i="6"/>
  <c r="O8" i="6"/>
  <c r="L8" i="6"/>
  <c r="AF101" i="5"/>
  <c r="AF100" i="5"/>
  <c r="AF99" i="5"/>
  <c r="AF98" i="5"/>
  <c r="AF97" i="5"/>
  <c r="AF96" i="5"/>
  <c r="AF95" i="5"/>
  <c r="AF94" i="5"/>
  <c r="AF93" i="5"/>
  <c r="AF92" i="5"/>
  <c r="AF91" i="5"/>
  <c r="AF90" i="5"/>
  <c r="AF89" i="5"/>
  <c r="AF88" i="5"/>
  <c r="AF87" i="5"/>
  <c r="AF86" i="5"/>
  <c r="AF85" i="5"/>
  <c r="AF84" i="5"/>
  <c r="AF83" i="5"/>
  <c r="AF82" i="5"/>
  <c r="AF78" i="5"/>
  <c r="AF77" i="5"/>
  <c r="AF76" i="5"/>
  <c r="AF75" i="5"/>
  <c r="AF74" i="5"/>
  <c r="AF73" i="5"/>
  <c r="AF72" i="5"/>
  <c r="AF71" i="5"/>
  <c r="AF70" i="5"/>
  <c r="AF69" i="5"/>
  <c r="AF68" i="5"/>
  <c r="AF67" i="5"/>
  <c r="AF66" i="5"/>
  <c r="AF65" i="5"/>
  <c r="AF64" i="5"/>
  <c r="AF63" i="5"/>
  <c r="AF62" i="5"/>
  <c r="AF61" i="5"/>
  <c r="AF60" i="5"/>
  <c r="AF59" i="5"/>
  <c r="AF50" i="5"/>
  <c r="AF49" i="5"/>
  <c r="AF48" i="5"/>
  <c r="AF47" i="5"/>
  <c r="AF46" i="5"/>
  <c r="AF45" i="5"/>
  <c r="AF44" i="5"/>
  <c r="AF43" i="5"/>
  <c r="AF42" i="5"/>
  <c r="AF41" i="5"/>
  <c r="AF40" i="5"/>
  <c r="AF39" i="5"/>
  <c r="AF38" i="5"/>
  <c r="AF37" i="5"/>
  <c r="AF36" i="5"/>
  <c r="AF35" i="5"/>
  <c r="AF34" i="5"/>
  <c r="AF33" i="5"/>
  <c r="AF32" i="5"/>
  <c r="AF31" i="5"/>
  <c r="AF27" i="5"/>
  <c r="AF26" i="5"/>
  <c r="AF25" i="5"/>
  <c r="AF24" i="5"/>
  <c r="AF23" i="5"/>
  <c r="AF22" i="5"/>
  <c r="AF21" i="5"/>
  <c r="AF20" i="5"/>
  <c r="AF19" i="5"/>
  <c r="AF18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27" i="5"/>
  <c r="S26" i="5"/>
  <c r="S25" i="5"/>
  <c r="S24" i="5"/>
  <c r="S23" i="5"/>
  <c r="S22" i="5"/>
  <c r="S21" i="5"/>
  <c r="S20" i="5"/>
  <c r="S19" i="5"/>
  <c r="S18" i="5"/>
  <c r="AF17" i="5"/>
  <c r="AF16" i="5"/>
  <c r="AF15" i="5"/>
  <c r="AF14" i="5"/>
  <c r="AF13" i="5"/>
  <c r="AF12" i="5"/>
  <c r="AF11" i="5"/>
  <c r="AF10" i="5"/>
  <c r="AF9" i="5"/>
  <c r="AF8" i="5"/>
  <c r="S17" i="5"/>
  <c r="S16" i="5"/>
  <c r="S15" i="5"/>
  <c r="S14" i="5"/>
  <c r="S13" i="5"/>
  <c r="S12" i="5"/>
  <c r="S11" i="5"/>
  <c r="S10" i="5"/>
  <c r="S9" i="5"/>
  <c r="S8" i="5"/>
  <c r="F101" i="5"/>
  <c r="G101" i="5"/>
  <c r="J93" i="5"/>
  <c r="U93" i="5"/>
  <c r="J94" i="5"/>
  <c r="J95" i="5"/>
  <c r="P101" i="5"/>
  <c r="I101" i="5"/>
  <c r="AM101" i="5"/>
  <c r="AC101" i="5"/>
  <c r="AL101" i="5"/>
  <c r="AK101" i="5"/>
  <c r="Y101" i="5"/>
  <c r="L101" i="5"/>
  <c r="F100" i="5"/>
  <c r="G100" i="5"/>
  <c r="P100" i="5"/>
  <c r="AC100" i="5"/>
  <c r="I100" i="5"/>
  <c r="Y100" i="5"/>
  <c r="L100" i="5"/>
  <c r="F99" i="5"/>
  <c r="G99" i="5"/>
  <c r="P99" i="5"/>
  <c r="AC99" i="5"/>
  <c r="I99" i="5"/>
  <c r="Y99" i="5"/>
  <c r="L99" i="5"/>
  <c r="F98" i="5"/>
  <c r="G98" i="5"/>
  <c r="P98" i="5"/>
  <c r="AC98" i="5"/>
  <c r="I98" i="5"/>
  <c r="AM98" i="5"/>
  <c r="Y98" i="5"/>
  <c r="L98" i="5"/>
  <c r="F97" i="5"/>
  <c r="G97" i="5"/>
  <c r="P97" i="5"/>
  <c r="AC97" i="5"/>
  <c r="Y97" i="5"/>
  <c r="L97" i="5"/>
  <c r="F96" i="5"/>
  <c r="G96" i="5"/>
  <c r="P96" i="5"/>
  <c r="I96" i="5"/>
  <c r="AC96" i="5"/>
  <c r="AM96" i="5"/>
  <c r="AK96" i="5"/>
  <c r="Y96" i="5"/>
  <c r="L96" i="5"/>
  <c r="F95" i="5"/>
  <c r="G95" i="5"/>
  <c r="P95" i="5"/>
  <c r="AC95" i="5"/>
  <c r="Y95" i="5"/>
  <c r="L95" i="5"/>
  <c r="F94" i="5"/>
  <c r="G94" i="5"/>
  <c r="P94" i="5"/>
  <c r="I94" i="5"/>
  <c r="AH94" i="5"/>
  <c r="AD94" i="5"/>
  <c r="AC94" i="5"/>
  <c r="Y94" i="5"/>
  <c r="L94" i="5"/>
  <c r="F93" i="5"/>
  <c r="H93" i="5"/>
  <c r="G93" i="5"/>
  <c r="R93" i="5"/>
  <c r="P93" i="5"/>
  <c r="AC93" i="5"/>
  <c r="I93" i="5"/>
  <c r="AB93" i="5"/>
  <c r="Y93" i="5"/>
  <c r="O93" i="5"/>
  <c r="L93" i="5"/>
  <c r="F92" i="5"/>
  <c r="H92" i="5"/>
  <c r="G92" i="5"/>
  <c r="AE92" i="5"/>
  <c r="U92" i="5"/>
  <c r="P92" i="5"/>
  <c r="R92" i="5"/>
  <c r="AH92" i="5"/>
  <c r="AC92" i="5"/>
  <c r="I92" i="5"/>
  <c r="AK92" i="5"/>
  <c r="AM92" i="5"/>
  <c r="AB92" i="5"/>
  <c r="Y92" i="5"/>
  <c r="O92" i="5"/>
  <c r="L92" i="5"/>
  <c r="F91" i="5"/>
  <c r="G91" i="5"/>
  <c r="J83" i="5"/>
  <c r="P91" i="5"/>
  <c r="I91" i="5"/>
  <c r="AM91" i="5"/>
  <c r="AC91" i="5"/>
  <c r="AL91" i="5"/>
  <c r="AK91" i="5"/>
  <c r="Y91" i="5"/>
  <c r="L91" i="5"/>
  <c r="F90" i="5"/>
  <c r="G90" i="5"/>
  <c r="P90" i="5"/>
  <c r="AC90" i="5"/>
  <c r="I90" i="5"/>
  <c r="AL90" i="5"/>
  <c r="Y90" i="5"/>
  <c r="L90" i="5"/>
  <c r="F89" i="5"/>
  <c r="G89" i="5"/>
  <c r="P89" i="5"/>
  <c r="AC89" i="5"/>
  <c r="I89" i="5"/>
  <c r="AK89" i="5"/>
  <c r="AM89" i="5"/>
  <c r="Y89" i="5"/>
  <c r="L89" i="5"/>
  <c r="F88" i="5"/>
  <c r="G88" i="5"/>
  <c r="P88" i="5"/>
  <c r="AC88" i="5"/>
  <c r="I88" i="5"/>
  <c r="AM88" i="5"/>
  <c r="Y88" i="5"/>
  <c r="L88" i="5"/>
  <c r="F87" i="5"/>
  <c r="G87" i="5"/>
  <c r="P87" i="5"/>
  <c r="I87" i="5"/>
  <c r="AC87" i="5"/>
  <c r="Y87" i="5"/>
  <c r="L87" i="5"/>
  <c r="F86" i="5"/>
  <c r="G86" i="5"/>
  <c r="P86" i="5"/>
  <c r="AC86" i="5"/>
  <c r="Y86" i="5"/>
  <c r="L86" i="5"/>
  <c r="F85" i="5"/>
  <c r="G85" i="5"/>
  <c r="P85" i="5"/>
  <c r="AC85" i="5"/>
  <c r="Y85" i="5"/>
  <c r="L85" i="5"/>
  <c r="F84" i="5"/>
  <c r="G84" i="5"/>
  <c r="P84" i="5"/>
  <c r="I84" i="5"/>
  <c r="AC84" i="5"/>
  <c r="Y84" i="5"/>
  <c r="L84" i="5"/>
  <c r="F83" i="5"/>
  <c r="G83" i="5"/>
  <c r="P83" i="5"/>
  <c r="AH83" i="5"/>
  <c r="AD83" i="5"/>
  <c r="AC83" i="5"/>
  <c r="AI83" i="5"/>
  <c r="Y83" i="5"/>
  <c r="L83" i="5"/>
  <c r="F82" i="5"/>
  <c r="G82" i="5"/>
  <c r="H82" i="5"/>
  <c r="N82" i="5"/>
  <c r="U82" i="5"/>
  <c r="P82" i="5"/>
  <c r="R82" i="5"/>
  <c r="Q82" i="5"/>
  <c r="AH82" i="5"/>
  <c r="AC82" i="5"/>
  <c r="I82" i="5"/>
  <c r="AB82" i="5"/>
  <c r="Z82" i="5"/>
  <c r="Y82" i="5"/>
  <c r="V82" i="5"/>
  <c r="O82" i="5"/>
  <c r="L82" i="5"/>
  <c r="F78" i="5"/>
  <c r="G78" i="5"/>
  <c r="J70" i="5"/>
  <c r="J71" i="5"/>
  <c r="U71" i="5"/>
  <c r="J72" i="5"/>
  <c r="J73" i="5"/>
  <c r="P78" i="5"/>
  <c r="I78" i="5"/>
  <c r="AM78" i="5"/>
  <c r="AC78" i="5"/>
  <c r="AL78" i="5"/>
  <c r="Y78" i="5"/>
  <c r="L78" i="5"/>
  <c r="F77" i="5"/>
  <c r="G77" i="5"/>
  <c r="P77" i="5"/>
  <c r="AC77" i="5"/>
  <c r="I77" i="5"/>
  <c r="AK77" i="5"/>
  <c r="AM77" i="5"/>
  <c r="Y77" i="5"/>
  <c r="L77" i="5"/>
  <c r="F76" i="5"/>
  <c r="G76" i="5"/>
  <c r="P76" i="5"/>
  <c r="AC76" i="5"/>
  <c r="I76" i="5"/>
  <c r="AK76" i="5"/>
  <c r="AM76" i="5"/>
  <c r="AL76" i="5"/>
  <c r="Y76" i="5"/>
  <c r="L76" i="5"/>
  <c r="F75" i="5"/>
  <c r="G75" i="5"/>
  <c r="P75" i="5"/>
  <c r="AC75" i="5"/>
  <c r="Y75" i="5"/>
  <c r="L75" i="5"/>
  <c r="F74" i="5"/>
  <c r="G74" i="5"/>
  <c r="P74" i="5"/>
  <c r="I74" i="5"/>
  <c r="AC74" i="5"/>
  <c r="AM74" i="5"/>
  <c r="AL74" i="5"/>
  <c r="AK74" i="5"/>
  <c r="Y74" i="5"/>
  <c r="L74" i="5"/>
  <c r="F73" i="5"/>
  <c r="G73" i="5"/>
  <c r="H73" i="5"/>
  <c r="AA73" i="5"/>
  <c r="P73" i="5"/>
  <c r="I73" i="5"/>
  <c r="AM73" i="5"/>
  <c r="AC73" i="5"/>
  <c r="AK73" i="5"/>
  <c r="Y73" i="5"/>
  <c r="O73" i="5"/>
  <c r="L73" i="5"/>
  <c r="F72" i="5"/>
  <c r="G72" i="5"/>
  <c r="H72" i="5"/>
  <c r="N72" i="5"/>
  <c r="P72" i="5"/>
  <c r="I72" i="5"/>
  <c r="AH72" i="5"/>
  <c r="AC72" i="5"/>
  <c r="AE72" i="5"/>
  <c r="Y72" i="5"/>
  <c r="L72" i="5"/>
  <c r="F71" i="5"/>
  <c r="Q71" i="5"/>
  <c r="G71" i="5"/>
  <c r="R71" i="5"/>
  <c r="P71" i="5"/>
  <c r="AH71" i="5"/>
  <c r="AC71" i="5"/>
  <c r="I71" i="5"/>
  <c r="AM71" i="5"/>
  <c r="AB71" i="5"/>
  <c r="Y71" i="5"/>
  <c r="O71" i="5"/>
  <c r="L71" i="5"/>
  <c r="F70" i="5"/>
  <c r="G70" i="5"/>
  <c r="V70" i="5"/>
  <c r="U70" i="5"/>
  <c r="Q70" i="5"/>
  <c r="P70" i="5"/>
  <c r="AH70" i="5"/>
  <c r="AC70" i="5"/>
  <c r="AE70" i="5"/>
  <c r="I70" i="5"/>
  <c r="AK70" i="5"/>
  <c r="AM70" i="5"/>
  <c r="AL70" i="5"/>
  <c r="AI70" i="5"/>
  <c r="AB70" i="5"/>
  <c r="Y70" i="5"/>
  <c r="O70" i="5"/>
  <c r="L70" i="5"/>
  <c r="F69" i="5"/>
  <c r="G69" i="5"/>
  <c r="H69" i="5"/>
  <c r="U69" i="5"/>
  <c r="P69" i="5"/>
  <c r="V69" i="5"/>
  <c r="Q69" i="5"/>
  <c r="AH69" i="5"/>
  <c r="AD69" i="5"/>
  <c r="AC69" i="5"/>
  <c r="AB69" i="5"/>
  <c r="Y69" i="5"/>
  <c r="O69" i="5"/>
  <c r="L69" i="5"/>
  <c r="F68" i="5"/>
  <c r="G68" i="5"/>
  <c r="J60" i="5"/>
  <c r="J61" i="5"/>
  <c r="P68" i="5"/>
  <c r="I68" i="5"/>
  <c r="AK68" i="5"/>
  <c r="AC68" i="5"/>
  <c r="Y68" i="5"/>
  <c r="L68" i="5"/>
  <c r="F67" i="5"/>
  <c r="G67" i="5"/>
  <c r="P67" i="5"/>
  <c r="AC67" i="5"/>
  <c r="I67" i="5"/>
  <c r="AK67" i="5"/>
  <c r="AM67" i="5"/>
  <c r="AL67" i="5"/>
  <c r="Y67" i="5"/>
  <c r="L67" i="5"/>
  <c r="F66" i="5"/>
  <c r="G66" i="5"/>
  <c r="P66" i="5"/>
  <c r="AC66" i="5"/>
  <c r="I66" i="5"/>
  <c r="AK66" i="5"/>
  <c r="Y66" i="5"/>
  <c r="L66" i="5"/>
  <c r="F65" i="5"/>
  <c r="G65" i="5"/>
  <c r="P65" i="5"/>
  <c r="AC65" i="5"/>
  <c r="Y65" i="5"/>
  <c r="L65" i="5"/>
  <c r="F64" i="5"/>
  <c r="G64" i="5"/>
  <c r="P64" i="5"/>
  <c r="I64" i="5"/>
  <c r="AM64" i="5"/>
  <c r="AC64" i="5"/>
  <c r="AL64" i="5"/>
  <c r="AK64" i="5"/>
  <c r="Y64" i="5"/>
  <c r="L64" i="5"/>
  <c r="F63" i="5"/>
  <c r="G63" i="5"/>
  <c r="P63" i="5"/>
  <c r="I63" i="5"/>
  <c r="AK63" i="5"/>
  <c r="AC63" i="5"/>
  <c r="AM63" i="5"/>
  <c r="Y63" i="5"/>
  <c r="L63" i="5"/>
  <c r="F62" i="5"/>
  <c r="G62" i="5"/>
  <c r="P62" i="5"/>
  <c r="AC62" i="5"/>
  <c r="I62" i="5"/>
  <c r="AK62" i="5"/>
  <c r="AM62" i="5"/>
  <c r="Y62" i="5"/>
  <c r="L62" i="5"/>
  <c r="F61" i="5"/>
  <c r="G61" i="5"/>
  <c r="P61" i="5"/>
  <c r="AH61" i="5"/>
  <c r="AC61" i="5"/>
  <c r="I61" i="5"/>
  <c r="AB61" i="5"/>
  <c r="Y61" i="5"/>
  <c r="O61" i="5"/>
  <c r="L61" i="5"/>
  <c r="F60" i="5"/>
  <c r="G60" i="5"/>
  <c r="U60" i="5"/>
  <c r="Q60" i="5"/>
  <c r="P60" i="5"/>
  <c r="AH60" i="5"/>
  <c r="AE60" i="5"/>
  <c r="AC60" i="5"/>
  <c r="AB60" i="5"/>
  <c r="Y60" i="5"/>
  <c r="O60" i="5"/>
  <c r="L60" i="5"/>
  <c r="F59" i="5"/>
  <c r="G59" i="5"/>
  <c r="U59" i="5"/>
  <c r="P59" i="5"/>
  <c r="I59" i="5"/>
  <c r="AK59" i="5"/>
  <c r="Q59" i="5"/>
  <c r="AH59" i="5"/>
  <c r="AC59" i="5"/>
  <c r="AE59" i="5"/>
  <c r="AM59" i="5"/>
  <c r="AL59" i="5"/>
  <c r="AI59" i="5"/>
  <c r="AB59" i="5"/>
  <c r="Y59" i="5"/>
  <c r="O59" i="5"/>
  <c r="L59" i="5"/>
  <c r="F50" i="5"/>
  <c r="Q50" i="5"/>
  <c r="G50" i="5"/>
  <c r="U50" i="5"/>
  <c r="P50" i="5"/>
  <c r="R50" i="5"/>
  <c r="AH50" i="5"/>
  <c r="AC50" i="5"/>
  <c r="AE50" i="5"/>
  <c r="I50" i="5"/>
  <c r="AB50" i="5"/>
  <c r="Y50" i="5"/>
  <c r="O50" i="5"/>
  <c r="L50" i="5"/>
  <c r="F49" i="5"/>
  <c r="G49" i="5"/>
  <c r="R49" i="5"/>
  <c r="U49" i="5"/>
  <c r="P49" i="5"/>
  <c r="Q49" i="5"/>
  <c r="AH49" i="5"/>
  <c r="AC49" i="5"/>
  <c r="I49" i="5"/>
  <c r="AK49" i="5"/>
  <c r="AB49" i="5"/>
  <c r="Y49" i="5"/>
  <c r="V49" i="5"/>
  <c r="O49" i="5"/>
  <c r="L49" i="5"/>
  <c r="F48" i="5"/>
  <c r="G48" i="5"/>
  <c r="U48" i="5"/>
  <c r="Q48" i="5"/>
  <c r="P48" i="5"/>
  <c r="AH48" i="5"/>
  <c r="AD48" i="5"/>
  <c r="AC48" i="5"/>
  <c r="I48" i="5"/>
  <c r="AL48" i="5"/>
  <c r="AB48" i="5"/>
  <c r="Y48" i="5"/>
  <c r="O48" i="5"/>
  <c r="L48" i="5"/>
  <c r="F47" i="5"/>
  <c r="AL47" i="5"/>
  <c r="G47" i="5"/>
  <c r="AE47" i="5"/>
  <c r="H47" i="5"/>
  <c r="N47" i="5"/>
  <c r="AA47" i="5"/>
  <c r="U47" i="5"/>
  <c r="R47" i="5"/>
  <c r="P47" i="5"/>
  <c r="Q47" i="5"/>
  <c r="AH47" i="5"/>
  <c r="AC47" i="5"/>
  <c r="AD47" i="5"/>
  <c r="I47" i="5"/>
  <c r="AI47" i="5"/>
  <c r="AB47" i="5"/>
  <c r="Z47" i="5"/>
  <c r="Y47" i="5"/>
  <c r="O47" i="5"/>
  <c r="M47" i="5"/>
  <c r="L47" i="5"/>
  <c r="F46" i="5"/>
  <c r="G46" i="5"/>
  <c r="U46" i="5"/>
  <c r="P46" i="5"/>
  <c r="R46" i="5"/>
  <c r="AH46" i="5"/>
  <c r="AC46" i="5"/>
  <c r="AI46" i="5"/>
  <c r="I46" i="5"/>
  <c r="AK46" i="5"/>
  <c r="AL46" i="5"/>
  <c r="AB46" i="5"/>
  <c r="Y46" i="5"/>
  <c r="O46" i="5"/>
  <c r="L46" i="5"/>
  <c r="F45" i="5"/>
  <c r="G45" i="5"/>
  <c r="U45" i="5"/>
  <c r="R45" i="5"/>
  <c r="P45" i="5"/>
  <c r="AH45" i="5"/>
  <c r="AD45" i="5"/>
  <c r="AC45" i="5"/>
  <c r="AE45" i="5"/>
  <c r="AB45" i="5"/>
  <c r="Y45" i="5"/>
  <c r="O45" i="5"/>
  <c r="L45" i="5"/>
  <c r="F44" i="5"/>
  <c r="H44" i="5"/>
  <c r="G44" i="5"/>
  <c r="U44" i="5"/>
  <c r="P44" i="5"/>
  <c r="R44" i="5"/>
  <c r="AH44" i="5"/>
  <c r="AC44" i="5"/>
  <c r="AE44" i="5"/>
  <c r="AB44" i="5"/>
  <c r="Y44" i="5"/>
  <c r="O44" i="5"/>
  <c r="L44" i="5"/>
  <c r="F43" i="5"/>
  <c r="G43" i="5"/>
  <c r="R43" i="5"/>
  <c r="U43" i="5"/>
  <c r="P43" i="5"/>
  <c r="I43" i="5"/>
  <c r="Q43" i="5"/>
  <c r="AH43" i="5"/>
  <c r="AC43" i="5"/>
  <c r="AM43" i="5"/>
  <c r="AK43" i="5"/>
  <c r="AB43" i="5"/>
  <c r="Y43" i="5"/>
  <c r="O43" i="5"/>
  <c r="L43" i="5"/>
  <c r="F42" i="5"/>
  <c r="G42" i="5"/>
  <c r="U42" i="5"/>
  <c r="P42" i="5"/>
  <c r="R42" i="5"/>
  <c r="AH42" i="5"/>
  <c r="AD42" i="5"/>
  <c r="AC42" i="5"/>
  <c r="AI42" i="5"/>
  <c r="AB42" i="5"/>
  <c r="Y42" i="5"/>
  <c r="V42" i="5"/>
  <c r="O42" i="5"/>
  <c r="L42" i="5"/>
  <c r="F41" i="5"/>
  <c r="G41" i="5"/>
  <c r="H41" i="5"/>
  <c r="N41" i="5"/>
  <c r="U41" i="5"/>
  <c r="P41" i="5"/>
  <c r="AH41" i="5"/>
  <c r="AD41" i="5"/>
  <c r="AC41" i="5"/>
  <c r="AB41" i="5"/>
  <c r="Z41" i="5"/>
  <c r="Y41" i="5"/>
  <c r="O41" i="5"/>
  <c r="L41" i="5"/>
  <c r="F40" i="5"/>
  <c r="G40" i="5"/>
  <c r="U40" i="5"/>
  <c r="P40" i="5"/>
  <c r="AH40" i="5"/>
  <c r="AC40" i="5"/>
  <c r="AE40" i="5"/>
  <c r="AB40" i="5"/>
  <c r="Y40" i="5"/>
  <c r="O40" i="5"/>
  <c r="L40" i="5"/>
  <c r="F39" i="5"/>
  <c r="AI39" i="5"/>
  <c r="G39" i="5"/>
  <c r="AE39" i="5"/>
  <c r="U39" i="5"/>
  <c r="P39" i="5"/>
  <c r="AH39" i="5"/>
  <c r="AC39" i="5"/>
  <c r="AD39" i="5"/>
  <c r="I39" i="5"/>
  <c r="AM39" i="5"/>
  <c r="AK39" i="5"/>
  <c r="AB39" i="5"/>
  <c r="Y39" i="5"/>
  <c r="O39" i="5"/>
  <c r="L39" i="5"/>
  <c r="F38" i="5"/>
  <c r="G38" i="5"/>
  <c r="U38" i="5"/>
  <c r="R38" i="5"/>
  <c r="P38" i="5"/>
  <c r="AH38" i="5"/>
  <c r="AC38" i="5"/>
  <c r="AI38" i="5"/>
  <c r="I38" i="5"/>
  <c r="AM38" i="5"/>
  <c r="AB38" i="5"/>
  <c r="Y38" i="5"/>
  <c r="O38" i="5"/>
  <c r="L38" i="5"/>
  <c r="F37" i="5"/>
  <c r="G37" i="5"/>
  <c r="H37" i="5"/>
  <c r="U37" i="5"/>
  <c r="P37" i="5"/>
  <c r="AH37" i="5"/>
  <c r="AC37" i="5"/>
  <c r="AD37" i="5"/>
  <c r="I37" i="5"/>
  <c r="AL37" i="5"/>
  <c r="AI37" i="5"/>
  <c r="AB37" i="5"/>
  <c r="Y37" i="5"/>
  <c r="O37" i="5"/>
  <c r="L37" i="5"/>
  <c r="F36" i="5"/>
  <c r="G36" i="5"/>
  <c r="H36" i="5"/>
  <c r="AA36" i="5"/>
  <c r="U36" i="5"/>
  <c r="P36" i="5"/>
  <c r="R36" i="5"/>
  <c r="AH36" i="5"/>
  <c r="AC36" i="5"/>
  <c r="I36" i="5"/>
  <c r="AL36" i="5"/>
  <c r="AB36" i="5"/>
  <c r="Y36" i="5"/>
  <c r="V36" i="5"/>
  <c r="O36" i="5"/>
  <c r="L36" i="5"/>
  <c r="F35" i="5"/>
  <c r="G35" i="5"/>
  <c r="H35" i="5"/>
  <c r="N35" i="5"/>
  <c r="AA35" i="5"/>
  <c r="U35" i="5"/>
  <c r="P35" i="5"/>
  <c r="R35" i="5"/>
  <c r="Q35" i="5"/>
  <c r="AH35" i="5"/>
  <c r="AC35" i="5"/>
  <c r="I35" i="5"/>
  <c r="AM35" i="5"/>
  <c r="AB35" i="5"/>
  <c r="Z35" i="5"/>
  <c r="Y35" i="5"/>
  <c r="O35" i="5"/>
  <c r="M35" i="5"/>
  <c r="L35" i="5"/>
  <c r="F34" i="5"/>
  <c r="G34" i="5"/>
  <c r="U34" i="5"/>
  <c r="P34" i="5"/>
  <c r="R34" i="5"/>
  <c r="AH34" i="5"/>
  <c r="AC34" i="5"/>
  <c r="AE34" i="5"/>
  <c r="I34" i="5"/>
  <c r="AB34" i="5"/>
  <c r="Y34" i="5"/>
  <c r="O34" i="5"/>
  <c r="L34" i="5"/>
  <c r="F33" i="5"/>
  <c r="G33" i="5"/>
  <c r="U33" i="5"/>
  <c r="P33" i="5"/>
  <c r="R33" i="5"/>
  <c r="AH33" i="5"/>
  <c r="AE33" i="5"/>
  <c r="AC33" i="5"/>
  <c r="I33" i="5"/>
  <c r="AM33" i="5"/>
  <c r="AB33" i="5"/>
  <c r="Y33" i="5"/>
  <c r="O33" i="5"/>
  <c r="L33" i="5"/>
  <c r="F32" i="5"/>
  <c r="G32" i="5"/>
  <c r="U32" i="5"/>
  <c r="P32" i="5"/>
  <c r="I32" i="5"/>
  <c r="R32" i="5"/>
  <c r="AH32" i="5"/>
  <c r="AC32" i="5"/>
  <c r="AE32" i="5"/>
  <c r="AM32" i="5"/>
  <c r="AK32" i="5"/>
  <c r="AB32" i="5"/>
  <c r="Y32" i="5"/>
  <c r="V32" i="5"/>
  <c r="O32" i="5"/>
  <c r="L32" i="5"/>
  <c r="F31" i="5"/>
  <c r="G31" i="5"/>
  <c r="R31" i="5"/>
  <c r="U31" i="5"/>
  <c r="P31" i="5"/>
  <c r="I31" i="5"/>
  <c r="AH31" i="5"/>
  <c r="AC31" i="5"/>
  <c r="AE31" i="5"/>
  <c r="AM31" i="5"/>
  <c r="AK31" i="5"/>
  <c r="AB31" i="5"/>
  <c r="Y31" i="5"/>
  <c r="O31" i="5"/>
  <c r="L31" i="5"/>
  <c r="F27" i="5"/>
  <c r="G27" i="5"/>
  <c r="H27" i="5"/>
  <c r="U27" i="5"/>
  <c r="P27" i="5"/>
  <c r="AH27" i="5"/>
  <c r="AC27" i="5"/>
  <c r="AE27" i="5"/>
  <c r="I27" i="5"/>
  <c r="AM27" i="5"/>
  <c r="AB27" i="5"/>
  <c r="Y27" i="5"/>
  <c r="O27" i="5"/>
  <c r="L27" i="5"/>
  <c r="F26" i="5"/>
  <c r="G26" i="5"/>
  <c r="R26" i="5"/>
  <c r="H26" i="5"/>
  <c r="AA26" i="5"/>
  <c r="N26" i="5"/>
  <c r="U26" i="5"/>
  <c r="P26" i="5"/>
  <c r="Q26" i="5"/>
  <c r="AH26" i="5"/>
  <c r="AD26" i="5"/>
  <c r="AC26" i="5"/>
  <c r="AE26" i="5"/>
  <c r="I26" i="5"/>
  <c r="AM26" i="5"/>
  <c r="AB26" i="5"/>
  <c r="Z26" i="5"/>
  <c r="Y26" i="5"/>
  <c r="O26" i="5"/>
  <c r="M26" i="5"/>
  <c r="L26" i="5"/>
  <c r="F25" i="5"/>
  <c r="G25" i="5"/>
  <c r="V25" i="5"/>
  <c r="U25" i="5"/>
  <c r="P25" i="5"/>
  <c r="Q25" i="5"/>
  <c r="AH25" i="5"/>
  <c r="AC25" i="5"/>
  <c r="AE25" i="5"/>
  <c r="I25" i="5"/>
  <c r="AM25" i="5"/>
  <c r="AB25" i="5"/>
  <c r="Y25" i="5"/>
  <c r="O25" i="5"/>
  <c r="L25" i="5"/>
  <c r="F24" i="5"/>
  <c r="G24" i="5"/>
  <c r="U24" i="5"/>
  <c r="P24" i="5"/>
  <c r="V24" i="5"/>
  <c r="AH24" i="5"/>
  <c r="AC24" i="5"/>
  <c r="AE24" i="5"/>
  <c r="I24" i="5"/>
  <c r="AM24" i="5"/>
  <c r="AK24" i="5"/>
  <c r="AB24" i="5"/>
  <c r="Y24" i="5"/>
  <c r="O24" i="5"/>
  <c r="L24" i="5"/>
  <c r="F23" i="5"/>
  <c r="AL23" i="5"/>
  <c r="G23" i="5"/>
  <c r="U23" i="5"/>
  <c r="Q23" i="5"/>
  <c r="P23" i="5"/>
  <c r="AH23" i="5"/>
  <c r="AC23" i="5"/>
  <c r="AD23" i="5"/>
  <c r="I23" i="5"/>
  <c r="AM23" i="5"/>
  <c r="AK23" i="5"/>
  <c r="AB23" i="5"/>
  <c r="Y23" i="5"/>
  <c r="O23" i="5"/>
  <c r="L23" i="5"/>
  <c r="F22" i="5"/>
  <c r="G22" i="5"/>
  <c r="H22" i="5"/>
  <c r="Z22" i="5"/>
  <c r="U22" i="5"/>
  <c r="V22" i="5"/>
  <c r="P22" i="5"/>
  <c r="Q22" i="5"/>
  <c r="AH22" i="5"/>
  <c r="AC22" i="5"/>
  <c r="AI22" i="5"/>
  <c r="AE22" i="5"/>
  <c r="AD22" i="5"/>
  <c r="I22" i="5"/>
  <c r="AK22" i="5"/>
  <c r="AB22" i="5"/>
  <c r="Y22" i="5"/>
  <c r="O22" i="5"/>
  <c r="L22" i="5"/>
  <c r="F21" i="5"/>
  <c r="G21" i="5"/>
  <c r="H21" i="5"/>
  <c r="U21" i="5"/>
  <c r="P21" i="5"/>
  <c r="Q21" i="5"/>
  <c r="AH21" i="5"/>
  <c r="AC21" i="5"/>
  <c r="AD21" i="5"/>
  <c r="AI21" i="5"/>
  <c r="AB21" i="5"/>
  <c r="Y21" i="5"/>
  <c r="O21" i="5"/>
  <c r="L21" i="5"/>
  <c r="F20" i="5"/>
  <c r="G20" i="5"/>
  <c r="H20" i="5"/>
  <c r="N20" i="5"/>
  <c r="U20" i="5"/>
  <c r="R20" i="5"/>
  <c r="P20" i="5"/>
  <c r="Q20" i="5"/>
  <c r="AH20" i="5"/>
  <c r="AC20" i="5"/>
  <c r="AD20" i="5"/>
  <c r="I20" i="5"/>
  <c r="AI20" i="5"/>
  <c r="AB20" i="5"/>
  <c r="Y20" i="5"/>
  <c r="V20" i="5"/>
  <c r="O20" i="5"/>
  <c r="L20" i="5"/>
  <c r="F19" i="5"/>
  <c r="G19" i="5"/>
  <c r="H19" i="5"/>
  <c r="U19" i="5"/>
  <c r="R19" i="5"/>
  <c r="P19" i="5"/>
  <c r="AH19" i="5"/>
  <c r="AC19" i="5"/>
  <c r="AE19" i="5"/>
  <c r="I19" i="5"/>
  <c r="AK19" i="5"/>
  <c r="AI19" i="5"/>
  <c r="AB19" i="5"/>
  <c r="Y19" i="5"/>
  <c r="O19" i="5"/>
  <c r="L19" i="5"/>
  <c r="F18" i="5"/>
  <c r="G18" i="5"/>
  <c r="U18" i="5"/>
  <c r="P18" i="5"/>
  <c r="AH18" i="5"/>
  <c r="AC18" i="5"/>
  <c r="AE18" i="5"/>
  <c r="AB18" i="5"/>
  <c r="Y18" i="5"/>
  <c r="O18" i="5"/>
  <c r="L18" i="5"/>
  <c r="F17" i="5"/>
  <c r="H17" i="5"/>
  <c r="G17" i="5"/>
  <c r="U17" i="5"/>
  <c r="P17" i="5"/>
  <c r="I17" i="5"/>
  <c r="AM17" i="5"/>
  <c r="R17" i="5"/>
  <c r="AH17" i="5"/>
  <c r="AC17" i="5"/>
  <c r="AE17" i="5"/>
  <c r="AL17" i="5"/>
  <c r="AK17" i="5"/>
  <c r="AB17" i="5"/>
  <c r="Y17" i="5"/>
  <c r="V17" i="5"/>
  <c r="O17" i="5"/>
  <c r="L17" i="5"/>
  <c r="F16" i="5"/>
  <c r="G16" i="5"/>
  <c r="U16" i="5"/>
  <c r="P16" i="5"/>
  <c r="R16" i="5"/>
  <c r="AH16" i="5"/>
  <c r="AE16" i="5"/>
  <c r="AC16" i="5"/>
  <c r="AB16" i="5"/>
  <c r="Y16" i="5"/>
  <c r="O16" i="5"/>
  <c r="L16" i="5"/>
  <c r="F15" i="5"/>
  <c r="G15" i="5"/>
  <c r="R15" i="5"/>
  <c r="U15" i="5"/>
  <c r="P15" i="5"/>
  <c r="Q15" i="5"/>
  <c r="AH15" i="5"/>
  <c r="AD15" i="5"/>
  <c r="AC15" i="5"/>
  <c r="I15" i="5"/>
  <c r="AM15" i="5"/>
  <c r="AK15" i="5"/>
  <c r="AI15" i="5"/>
  <c r="AB15" i="5"/>
  <c r="Y15" i="5"/>
  <c r="O15" i="5"/>
  <c r="L15" i="5"/>
  <c r="F14" i="5"/>
  <c r="G14" i="5"/>
  <c r="R14" i="5"/>
  <c r="U14" i="5"/>
  <c r="P14" i="5"/>
  <c r="Q14" i="5"/>
  <c r="AH14" i="5"/>
  <c r="AC14" i="5"/>
  <c r="I14" i="5"/>
  <c r="AK14" i="5"/>
  <c r="AB14" i="5"/>
  <c r="Y14" i="5"/>
  <c r="V14" i="5"/>
  <c r="O14" i="5"/>
  <c r="L14" i="5"/>
  <c r="F13" i="5"/>
  <c r="G13" i="5"/>
  <c r="H13" i="5"/>
  <c r="N13" i="5"/>
  <c r="U13" i="5"/>
  <c r="Q13" i="5"/>
  <c r="P13" i="5"/>
  <c r="AH13" i="5"/>
  <c r="AC13" i="5"/>
  <c r="AB13" i="5"/>
  <c r="Y13" i="5"/>
  <c r="O13" i="5"/>
  <c r="M13" i="5"/>
  <c r="L13" i="5"/>
  <c r="F12" i="5"/>
  <c r="Q12" i="5"/>
  <c r="G12" i="5"/>
  <c r="U12" i="5"/>
  <c r="P12" i="5"/>
  <c r="AH12" i="5"/>
  <c r="AC12" i="5"/>
  <c r="AD12" i="5"/>
  <c r="AB12" i="5"/>
  <c r="Y12" i="5"/>
  <c r="O12" i="5"/>
  <c r="L12" i="5"/>
  <c r="F11" i="5"/>
  <c r="G11" i="5"/>
  <c r="R11" i="5"/>
  <c r="U11" i="5"/>
  <c r="P11" i="5"/>
  <c r="Q11" i="5"/>
  <c r="AH11" i="5"/>
  <c r="AC11" i="5"/>
  <c r="AE11" i="5"/>
  <c r="I11" i="5"/>
  <c r="AM11" i="5"/>
  <c r="AL11" i="5"/>
  <c r="AK11" i="5"/>
  <c r="AB11" i="5"/>
  <c r="Y11" i="5"/>
  <c r="O11" i="5"/>
  <c r="L11" i="5"/>
  <c r="F10" i="5"/>
  <c r="AI10" i="5"/>
  <c r="G10" i="5"/>
  <c r="R10" i="5"/>
  <c r="U10" i="5"/>
  <c r="P10" i="5"/>
  <c r="Q10" i="5"/>
  <c r="AH10" i="5"/>
  <c r="AC10" i="5"/>
  <c r="AE10" i="5"/>
  <c r="AB10" i="5"/>
  <c r="Y10" i="5"/>
  <c r="O10" i="5"/>
  <c r="L10" i="5"/>
  <c r="F9" i="5"/>
  <c r="G9" i="5"/>
  <c r="AE9" i="5"/>
  <c r="U9" i="5"/>
  <c r="P9" i="5"/>
  <c r="AH9" i="5"/>
  <c r="AC9" i="5"/>
  <c r="I9" i="5"/>
  <c r="AK9" i="5"/>
  <c r="AB9" i="5"/>
  <c r="Y9" i="5"/>
  <c r="O9" i="5"/>
  <c r="L9" i="5"/>
  <c r="F8" i="5"/>
  <c r="G8" i="5"/>
  <c r="U8" i="5"/>
  <c r="P8" i="5"/>
  <c r="Q8" i="5"/>
  <c r="AH8" i="5"/>
  <c r="AD8" i="5"/>
  <c r="AC8" i="5"/>
  <c r="I8" i="5"/>
  <c r="AM8" i="5"/>
  <c r="AL8" i="5"/>
  <c r="AK8" i="5"/>
  <c r="AB8" i="5"/>
  <c r="Y8" i="5"/>
  <c r="V8" i="5"/>
  <c r="O8" i="5"/>
  <c r="L8" i="5"/>
  <c r="S8" i="4"/>
  <c r="G8" i="4"/>
  <c r="F8" i="4"/>
  <c r="S101" i="4"/>
  <c r="G101" i="4"/>
  <c r="J93" i="4"/>
  <c r="J94" i="4"/>
  <c r="O94" i="4"/>
  <c r="P101" i="4"/>
  <c r="I101" i="4"/>
  <c r="F101" i="4"/>
  <c r="AF101" i="4"/>
  <c r="AC101" i="4"/>
  <c r="Y101" i="4"/>
  <c r="L101" i="4"/>
  <c r="S100" i="4"/>
  <c r="G100" i="4"/>
  <c r="P100" i="4"/>
  <c r="F100" i="4"/>
  <c r="AF100" i="4"/>
  <c r="AC100" i="4"/>
  <c r="I100" i="4"/>
  <c r="AL100" i="4"/>
  <c r="Y100" i="4"/>
  <c r="L100" i="4"/>
  <c r="S99" i="4"/>
  <c r="G99" i="4"/>
  <c r="P99" i="4"/>
  <c r="F99" i="4"/>
  <c r="AF99" i="4"/>
  <c r="AC99" i="4"/>
  <c r="I99" i="4"/>
  <c r="AM99" i="4"/>
  <c r="AL99" i="4"/>
  <c r="AK99" i="4"/>
  <c r="Y99" i="4"/>
  <c r="L99" i="4"/>
  <c r="S98" i="4"/>
  <c r="G98" i="4"/>
  <c r="P98" i="4"/>
  <c r="I98" i="4"/>
  <c r="F98" i="4"/>
  <c r="AF98" i="4"/>
  <c r="AC98" i="4"/>
  <c r="Y98" i="4"/>
  <c r="L98" i="4"/>
  <c r="S97" i="4"/>
  <c r="G97" i="4"/>
  <c r="P97" i="4"/>
  <c r="F97" i="4"/>
  <c r="AF97" i="4"/>
  <c r="AC97" i="4"/>
  <c r="I97" i="4"/>
  <c r="AM97" i="4"/>
  <c r="Y97" i="4"/>
  <c r="L97" i="4"/>
  <c r="S96" i="4"/>
  <c r="G96" i="4"/>
  <c r="P96" i="4"/>
  <c r="I96" i="4"/>
  <c r="F96" i="4"/>
  <c r="AF96" i="4"/>
  <c r="AC96" i="4"/>
  <c r="Y96" i="4"/>
  <c r="L96" i="4"/>
  <c r="S95" i="4"/>
  <c r="G95" i="4"/>
  <c r="P95" i="4"/>
  <c r="I95" i="4"/>
  <c r="AL95" i="4"/>
  <c r="F95" i="4"/>
  <c r="AF95" i="4"/>
  <c r="AC95" i="4"/>
  <c r="AM95" i="4"/>
  <c r="AK95" i="4"/>
  <c r="Y95" i="4"/>
  <c r="L95" i="4"/>
  <c r="S94" i="4"/>
  <c r="G94" i="4"/>
  <c r="U94" i="4"/>
  <c r="P94" i="4"/>
  <c r="F94" i="4"/>
  <c r="AD94" i="4"/>
  <c r="Q94" i="4"/>
  <c r="AF94" i="4"/>
  <c r="AH94" i="4"/>
  <c r="AC94" i="4"/>
  <c r="I94" i="4"/>
  <c r="AM94" i="4"/>
  <c r="AK94" i="4"/>
  <c r="AB94" i="4"/>
  <c r="Y94" i="4"/>
  <c r="L94" i="4"/>
  <c r="S93" i="4"/>
  <c r="G93" i="4"/>
  <c r="R93" i="4"/>
  <c r="U93" i="4"/>
  <c r="Q93" i="4"/>
  <c r="P93" i="4"/>
  <c r="F93" i="4"/>
  <c r="AD93" i="4"/>
  <c r="AF93" i="4"/>
  <c r="AH93" i="4"/>
  <c r="AC93" i="4"/>
  <c r="AE93" i="4"/>
  <c r="I93" i="4"/>
  <c r="AM93" i="4"/>
  <c r="AL93" i="4"/>
  <c r="AK93" i="4"/>
  <c r="AB93" i="4"/>
  <c r="Y93" i="4"/>
  <c r="O93" i="4"/>
  <c r="L93" i="4"/>
  <c r="S92" i="4"/>
  <c r="G92" i="4"/>
  <c r="R92" i="4"/>
  <c r="U92" i="4"/>
  <c r="P92" i="4"/>
  <c r="F92" i="4"/>
  <c r="Q92" i="4"/>
  <c r="H92" i="4"/>
  <c r="AF92" i="4"/>
  <c r="AH92" i="4"/>
  <c r="AE92" i="4"/>
  <c r="AC92" i="4"/>
  <c r="AD92" i="4"/>
  <c r="AB92" i="4"/>
  <c r="Y92" i="4"/>
  <c r="V92" i="4"/>
  <c r="O92" i="4"/>
  <c r="L92" i="4"/>
  <c r="S91" i="4"/>
  <c r="G91" i="4"/>
  <c r="J83" i="4"/>
  <c r="P91" i="4"/>
  <c r="F91" i="4"/>
  <c r="AF91" i="4"/>
  <c r="AC91" i="4"/>
  <c r="I91" i="4"/>
  <c r="Y91" i="4"/>
  <c r="L91" i="4"/>
  <c r="S90" i="4"/>
  <c r="G90" i="4"/>
  <c r="P90" i="4"/>
  <c r="F90" i="4"/>
  <c r="AF90" i="4"/>
  <c r="AC90" i="4"/>
  <c r="I90" i="4"/>
  <c r="AM90" i="4"/>
  <c r="AL90" i="4"/>
  <c r="AK90" i="4"/>
  <c r="Y90" i="4"/>
  <c r="L90" i="4"/>
  <c r="S89" i="4"/>
  <c r="G89" i="4"/>
  <c r="P89" i="4"/>
  <c r="F89" i="4"/>
  <c r="AF89" i="4"/>
  <c r="AC89" i="4"/>
  <c r="I89" i="4"/>
  <c r="Y89" i="4"/>
  <c r="L89" i="4"/>
  <c r="S88" i="4"/>
  <c r="G88" i="4"/>
  <c r="P88" i="4"/>
  <c r="F88" i="4"/>
  <c r="AF88" i="4"/>
  <c r="AC88" i="4"/>
  <c r="I88" i="4"/>
  <c r="AK88" i="4"/>
  <c r="AM88" i="4"/>
  <c r="Y88" i="4"/>
  <c r="L88" i="4"/>
  <c r="S87" i="4"/>
  <c r="G87" i="4"/>
  <c r="P87" i="4"/>
  <c r="I87" i="4"/>
  <c r="F87" i="4"/>
  <c r="AF87" i="4"/>
  <c r="AC87" i="4"/>
  <c r="Y87" i="4"/>
  <c r="L87" i="4"/>
  <c r="S86" i="4"/>
  <c r="G86" i="4"/>
  <c r="P86" i="4"/>
  <c r="I86" i="4"/>
  <c r="AL86" i="4"/>
  <c r="F86" i="4"/>
  <c r="AF86" i="4"/>
  <c r="AC86" i="4"/>
  <c r="AM86" i="4"/>
  <c r="AK86" i="4"/>
  <c r="Y86" i="4"/>
  <c r="L86" i="4"/>
  <c r="S85" i="4"/>
  <c r="G85" i="4"/>
  <c r="P85" i="4"/>
  <c r="I85" i="4"/>
  <c r="F85" i="4"/>
  <c r="AF85" i="4"/>
  <c r="AC85" i="4"/>
  <c r="Y85" i="4"/>
  <c r="L85" i="4"/>
  <c r="S84" i="4"/>
  <c r="G84" i="4"/>
  <c r="P84" i="4"/>
  <c r="F84" i="4"/>
  <c r="AF84" i="4"/>
  <c r="AC84" i="4"/>
  <c r="I84" i="4"/>
  <c r="AM84" i="4"/>
  <c r="AL84" i="4"/>
  <c r="AK84" i="4"/>
  <c r="Y84" i="4"/>
  <c r="L84" i="4"/>
  <c r="S83" i="4"/>
  <c r="G83" i="4"/>
  <c r="P83" i="4"/>
  <c r="I83" i="4"/>
  <c r="AK83" i="4"/>
  <c r="F83" i="4"/>
  <c r="H83" i="4"/>
  <c r="N83" i="4"/>
  <c r="AF83" i="4"/>
  <c r="AC83" i="4"/>
  <c r="AM83" i="4"/>
  <c r="AL83" i="4"/>
  <c r="AB83" i="4"/>
  <c r="Z83" i="4"/>
  <c r="Y83" i="4"/>
  <c r="L83" i="4"/>
  <c r="S82" i="4"/>
  <c r="G82" i="4"/>
  <c r="U82" i="4"/>
  <c r="P82" i="4"/>
  <c r="R82" i="4"/>
  <c r="F82" i="4"/>
  <c r="H82" i="4"/>
  <c r="Q82" i="4"/>
  <c r="AF82" i="4"/>
  <c r="AH82" i="4"/>
  <c r="AC82" i="4"/>
  <c r="I82" i="4"/>
  <c r="AM82" i="4"/>
  <c r="AK82" i="4"/>
  <c r="AB82" i="4"/>
  <c r="Y82" i="4"/>
  <c r="O82" i="4"/>
  <c r="L82" i="4"/>
  <c r="S78" i="4"/>
  <c r="G78" i="4"/>
  <c r="J70" i="4"/>
  <c r="J71" i="4"/>
  <c r="J72" i="4"/>
  <c r="J73" i="4"/>
  <c r="P78" i="4"/>
  <c r="F78" i="4"/>
  <c r="AF78" i="4"/>
  <c r="AC78" i="4"/>
  <c r="I78" i="4"/>
  <c r="AM78" i="4"/>
  <c r="AL78" i="4"/>
  <c r="AK78" i="4"/>
  <c r="Y78" i="4"/>
  <c r="L78" i="4"/>
  <c r="S77" i="4"/>
  <c r="G77" i="4"/>
  <c r="P77" i="4"/>
  <c r="F77" i="4"/>
  <c r="AF77" i="4"/>
  <c r="AC77" i="4"/>
  <c r="I77" i="4"/>
  <c r="AK77" i="4"/>
  <c r="AL77" i="4"/>
  <c r="Y77" i="4"/>
  <c r="L77" i="4"/>
  <c r="S76" i="4"/>
  <c r="G76" i="4"/>
  <c r="P76" i="4"/>
  <c r="I76" i="4"/>
  <c r="F76" i="4"/>
  <c r="AF76" i="4"/>
  <c r="AC76" i="4"/>
  <c r="Y76" i="4"/>
  <c r="L76" i="4"/>
  <c r="S75" i="4"/>
  <c r="G75" i="4"/>
  <c r="P75" i="4"/>
  <c r="F75" i="4"/>
  <c r="AF75" i="4"/>
  <c r="AC75" i="4"/>
  <c r="I75" i="4"/>
  <c r="AM75" i="4"/>
  <c r="AL75" i="4"/>
  <c r="AK75" i="4"/>
  <c r="Y75" i="4"/>
  <c r="L75" i="4"/>
  <c r="S74" i="4"/>
  <c r="G74" i="4"/>
  <c r="P74" i="4"/>
  <c r="I74" i="4"/>
  <c r="AL74" i="4"/>
  <c r="F74" i="4"/>
  <c r="AF74" i="4"/>
  <c r="AC74" i="4"/>
  <c r="AM74" i="4"/>
  <c r="AK74" i="4"/>
  <c r="Y74" i="4"/>
  <c r="L74" i="4"/>
  <c r="S73" i="4"/>
  <c r="G73" i="4"/>
  <c r="P73" i="4"/>
  <c r="F73" i="4"/>
  <c r="AL73" i="4"/>
  <c r="AF73" i="4"/>
  <c r="AC73" i="4"/>
  <c r="I73" i="4"/>
  <c r="AM73" i="4"/>
  <c r="AK73" i="4"/>
  <c r="Y73" i="4"/>
  <c r="L73" i="4"/>
  <c r="S72" i="4"/>
  <c r="G72" i="4"/>
  <c r="U72" i="4"/>
  <c r="Q72" i="4"/>
  <c r="P72" i="4"/>
  <c r="F72" i="4"/>
  <c r="H72" i="4"/>
  <c r="AF72" i="4"/>
  <c r="AC72" i="4"/>
  <c r="I72" i="4"/>
  <c r="AM72" i="4"/>
  <c r="AK72" i="4"/>
  <c r="AB72" i="4"/>
  <c r="Y72" i="4"/>
  <c r="L72" i="4"/>
  <c r="S71" i="4"/>
  <c r="G71" i="4"/>
  <c r="H71" i="4"/>
  <c r="P71" i="4"/>
  <c r="I71" i="4"/>
  <c r="AK71" i="4"/>
  <c r="F71" i="4"/>
  <c r="AF71" i="4"/>
  <c r="AC71" i="4"/>
  <c r="AM71" i="4"/>
  <c r="AB71" i="4"/>
  <c r="Y71" i="4"/>
  <c r="O71" i="4"/>
  <c r="L71" i="4"/>
  <c r="S70" i="4"/>
  <c r="G70" i="4"/>
  <c r="U70" i="4"/>
  <c r="P70" i="4"/>
  <c r="R70" i="4"/>
  <c r="F70" i="4"/>
  <c r="AL70" i="4"/>
  <c r="Q70" i="4"/>
  <c r="AF70" i="4"/>
  <c r="AH70" i="4"/>
  <c r="AC70" i="4"/>
  <c r="AI70" i="4"/>
  <c r="AD70" i="4"/>
  <c r="I70" i="4"/>
  <c r="AM70" i="4"/>
  <c r="AK70" i="4"/>
  <c r="AB70" i="4"/>
  <c r="Y70" i="4"/>
  <c r="V70" i="4"/>
  <c r="O70" i="4"/>
  <c r="L70" i="4"/>
  <c r="S69" i="4"/>
  <c r="G69" i="4"/>
  <c r="U69" i="4"/>
  <c r="Q69" i="4"/>
  <c r="P69" i="4"/>
  <c r="F69" i="4"/>
  <c r="AF69" i="4"/>
  <c r="AH69" i="4"/>
  <c r="AC69" i="4"/>
  <c r="I69" i="4"/>
  <c r="AM69" i="4"/>
  <c r="AL69" i="4"/>
  <c r="AB69" i="4"/>
  <c r="Y69" i="4"/>
  <c r="O69" i="4"/>
  <c r="L69" i="4"/>
  <c r="S68" i="4"/>
  <c r="G68" i="4"/>
  <c r="J60" i="4"/>
  <c r="AI60" i="4"/>
  <c r="P68" i="4"/>
  <c r="F68" i="4"/>
  <c r="AF68" i="4"/>
  <c r="AC68" i="4"/>
  <c r="I68" i="4"/>
  <c r="AK68" i="4"/>
  <c r="Y68" i="4"/>
  <c r="L68" i="4"/>
  <c r="S67" i="4"/>
  <c r="G67" i="4"/>
  <c r="P67" i="4"/>
  <c r="F67" i="4"/>
  <c r="AF67" i="4"/>
  <c r="AC67" i="4"/>
  <c r="I67" i="4"/>
  <c r="AM67" i="4"/>
  <c r="Y67" i="4"/>
  <c r="L67" i="4"/>
  <c r="S66" i="4"/>
  <c r="G66" i="4"/>
  <c r="P66" i="4"/>
  <c r="I66" i="4"/>
  <c r="F66" i="4"/>
  <c r="AF66" i="4"/>
  <c r="AC66" i="4"/>
  <c r="Y66" i="4"/>
  <c r="L66" i="4"/>
  <c r="S65" i="4"/>
  <c r="G65" i="4"/>
  <c r="P65" i="4"/>
  <c r="I65" i="4"/>
  <c r="AL65" i="4"/>
  <c r="F65" i="4"/>
  <c r="AF65" i="4"/>
  <c r="AC65" i="4"/>
  <c r="AM65" i="4"/>
  <c r="AK65" i="4"/>
  <c r="Y65" i="4"/>
  <c r="L65" i="4"/>
  <c r="S64" i="4"/>
  <c r="G64" i="4"/>
  <c r="P64" i="4"/>
  <c r="F64" i="4"/>
  <c r="AL64" i="4"/>
  <c r="AF64" i="4"/>
  <c r="AC64" i="4"/>
  <c r="I64" i="4"/>
  <c r="AM64" i="4"/>
  <c r="AK64" i="4"/>
  <c r="Y64" i="4"/>
  <c r="L64" i="4"/>
  <c r="S63" i="4"/>
  <c r="G63" i="4"/>
  <c r="P63" i="4"/>
  <c r="F63" i="4"/>
  <c r="AF63" i="4"/>
  <c r="AC63" i="4"/>
  <c r="I63" i="4"/>
  <c r="AM63" i="4"/>
  <c r="Y63" i="4"/>
  <c r="L63" i="4"/>
  <c r="S62" i="4"/>
  <c r="G62" i="4"/>
  <c r="P62" i="4"/>
  <c r="I62" i="4"/>
  <c r="AK62" i="4"/>
  <c r="F62" i="4"/>
  <c r="AF62" i="4"/>
  <c r="AC62" i="4"/>
  <c r="AM62" i="4"/>
  <c r="Y62" i="4"/>
  <c r="L62" i="4"/>
  <c r="S61" i="4"/>
  <c r="G61" i="4"/>
  <c r="P61" i="4"/>
  <c r="F61" i="4"/>
  <c r="AL61" i="4"/>
  <c r="AF61" i="4"/>
  <c r="AC61" i="4"/>
  <c r="I61" i="4"/>
  <c r="AM61" i="4"/>
  <c r="AK61" i="4"/>
  <c r="Y61" i="4"/>
  <c r="L61" i="4"/>
  <c r="S60" i="4"/>
  <c r="G60" i="4"/>
  <c r="AE60" i="4"/>
  <c r="P60" i="4"/>
  <c r="F60" i="4"/>
  <c r="AF60" i="4"/>
  <c r="AH60" i="4"/>
  <c r="AD60" i="4"/>
  <c r="AC60" i="4"/>
  <c r="I60" i="4"/>
  <c r="AM60" i="4"/>
  <c r="Y60" i="4"/>
  <c r="L60" i="4"/>
  <c r="S59" i="4"/>
  <c r="G59" i="4"/>
  <c r="U59" i="4"/>
  <c r="P59" i="4"/>
  <c r="F59" i="4"/>
  <c r="H59" i="4"/>
  <c r="M59" i="4"/>
  <c r="AF59" i="4"/>
  <c r="AH59" i="4"/>
  <c r="AC59" i="4"/>
  <c r="AD59" i="4"/>
  <c r="AB59" i="4"/>
  <c r="Y59" i="4"/>
  <c r="O59" i="4"/>
  <c r="L59" i="4"/>
  <c r="S50" i="4"/>
  <c r="G50" i="4"/>
  <c r="R50" i="4"/>
  <c r="U50" i="4"/>
  <c r="P50" i="4"/>
  <c r="F50" i="4"/>
  <c r="Q50" i="4"/>
  <c r="AF50" i="4"/>
  <c r="AH50" i="4"/>
  <c r="AD50" i="4"/>
  <c r="AC50" i="4"/>
  <c r="I50" i="4"/>
  <c r="AM50" i="4"/>
  <c r="AL50" i="4"/>
  <c r="AK50" i="4"/>
  <c r="AB50" i="4"/>
  <c r="Y50" i="4"/>
  <c r="O50" i="4"/>
  <c r="L50" i="4"/>
  <c r="S49" i="4"/>
  <c r="G49" i="4"/>
  <c r="AI49" i="4"/>
  <c r="U49" i="4"/>
  <c r="Q49" i="4"/>
  <c r="P49" i="4"/>
  <c r="F49" i="4"/>
  <c r="H49" i="4"/>
  <c r="AF49" i="4"/>
  <c r="AH49" i="4"/>
  <c r="AC49" i="4"/>
  <c r="I49" i="4"/>
  <c r="AM49" i="4"/>
  <c r="AK49" i="4"/>
  <c r="AB49" i="4"/>
  <c r="Y49" i="4"/>
  <c r="O49" i="4"/>
  <c r="L49" i="4"/>
  <c r="S48" i="4"/>
  <c r="G48" i="4"/>
  <c r="U48" i="4"/>
  <c r="P48" i="4"/>
  <c r="I48" i="4"/>
  <c r="F48" i="4"/>
  <c r="AD48" i="4"/>
  <c r="H48" i="4"/>
  <c r="AA48" i="4"/>
  <c r="AG48" i="4"/>
  <c r="AF48" i="4"/>
  <c r="AH48" i="4"/>
  <c r="AC48" i="4"/>
  <c r="AI48" i="4"/>
  <c r="AE48" i="4"/>
  <c r="AJ48" i="4"/>
  <c r="AB48" i="4"/>
  <c r="Y48" i="4"/>
  <c r="O48" i="4"/>
  <c r="L48" i="4"/>
  <c r="S47" i="4"/>
  <c r="G47" i="4"/>
  <c r="U47" i="4"/>
  <c r="P47" i="4"/>
  <c r="F47" i="4"/>
  <c r="H47" i="4"/>
  <c r="N47" i="4"/>
  <c r="AF47" i="4"/>
  <c r="AH47" i="4"/>
  <c r="AE47" i="4"/>
  <c r="AC47" i="4"/>
  <c r="AA47" i="4"/>
  <c r="AG47" i="4"/>
  <c r="AD47" i="4"/>
  <c r="AI47" i="4"/>
  <c r="AB47" i="4"/>
  <c r="Z47" i="4"/>
  <c r="Y47" i="4"/>
  <c r="V47" i="4"/>
  <c r="O47" i="4"/>
  <c r="M47" i="4"/>
  <c r="L47" i="4"/>
  <c r="S46" i="4"/>
  <c r="G46" i="4"/>
  <c r="U46" i="4"/>
  <c r="P46" i="4"/>
  <c r="V46" i="4"/>
  <c r="F46" i="4"/>
  <c r="AF46" i="4"/>
  <c r="AH46" i="4"/>
  <c r="AE46" i="4"/>
  <c r="AC46" i="4"/>
  <c r="AI46" i="4"/>
  <c r="AB46" i="4"/>
  <c r="Y46" i="4"/>
  <c r="O46" i="4"/>
  <c r="L46" i="4"/>
  <c r="S45" i="4"/>
  <c r="G45" i="4"/>
  <c r="U45" i="4"/>
  <c r="Q45" i="4"/>
  <c r="P45" i="4"/>
  <c r="I45" i="4"/>
  <c r="R45" i="4"/>
  <c r="F45" i="4"/>
  <c r="AF45" i="4"/>
  <c r="AH45" i="4"/>
  <c r="AC45" i="4"/>
  <c r="AM45" i="4"/>
  <c r="AL45" i="4"/>
  <c r="AK45" i="4"/>
  <c r="AB45" i="4"/>
  <c r="Y45" i="4"/>
  <c r="O45" i="4"/>
  <c r="L45" i="4"/>
  <c r="S44" i="4"/>
  <c r="G44" i="4"/>
  <c r="H44" i="4"/>
  <c r="M44" i="4"/>
  <c r="U44" i="4"/>
  <c r="P44" i="4"/>
  <c r="F44" i="4"/>
  <c r="AF44" i="4"/>
  <c r="AH44" i="4"/>
  <c r="AC44" i="4"/>
  <c r="AD44" i="4"/>
  <c r="I44" i="4"/>
  <c r="AM44" i="4"/>
  <c r="AL44" i="4"/>
  <c r="AK44" i="4"/>
  <c r="AB44" i="4"/>
  <c r="Y44" i="4"/>
  <c r="O44" i="4"/>
  <c r="L44" i="4"/>
  <c r="S43" i="4"/>
  <c r="G43" i="4"/>
  <c r="AE43" i="4"/>
  <c r="U43" i="4"/>
  <c r="Q43" i="4"/>
  <c r="P43" i="4"/>
  <c r="R43" i="4"/>
  <c r="F43" i="4"/>
  <c r="H43" i="4"/>
  <c r="N43" i="4"/>
  <c r="AF43" i="4"/>
  <c r="AH43" i="4"/>
  <c r="AC43" i="4"/>
  <c r="I43" i="4"/>
  <c r="AL43" i="4"/>
  <c r="AM43" i="4"/>
  <c r="AI43" i="4"/>
  <c r="AB43" i="4"/>
  <c r="Y43" i="4"/>
  <c r="O43" i="4"/>
  <c r="L43" i="4"/>
  <c r="S42" i="4"/>
  <c r="G42" i="4"/>
  <c r="AI42" i="4"/>
  <c r="U42" i="4"/>
  <c r="P42" i="4"/>
  <c r="F42" i="4"/>
  <c r="Q42" i="4"/>
  <c r="AF42" i="4"/>
  <c r="AH42" i="4"/>
  <c r="AC42" i="4"/>
  <c r="AD42" i="4"/>
  <c r="I42" i="4"/>
  <c r="AK42" i="4"/>
  <c r="AM42" i="4"/>
  <c r="AL42" i="4"/>
  <c r="AB42" i="4"/>
  <c r="Y42" i="4"/>
  <c r="O42" i="4"/>
  <c r="L42" i="4"/>
  <c r="S41" i="4"/>
  <c r="G41" i="4"/>
  <c r="U41" i="4"/>
  <c r="Q41" i="4"/>
  <c r="P41" i="4"/>
  <c r="V41" i="4"/>
  <c r="R41" i="4"/>
  <c r="F41" i="4"/>
  <c r="H41" i="4"/>
  <c r="AF41" i="4"/>
  <c r="AH41" i="4"/>
  <c r="AE41" i="4"/>
  <c r="AC41" i="4"/>
  <c r="AD41" i="4"/>
  <c r="I41" i="4"/>
  <c r="AK41" i="4"/>
  <c r="AM41" i="4"/>
  <c r="AB41" i="4"/>
  <c r="Y41" i="4"/>
  <c r="O41" i="4"/>
  <c r="L41" i="4"/>
  <c r="S40" i="4"/>
  <c r="G40" i="4"/>
  <c r="U40" i="4"/>
  <c r="P40" i="4"/>
  <c r="R40" i="4"/>
  <c r="F40" i="4"/>
  <c r="H40" i="4"/>
  <c r="Z40" i="4"/>
  <c r="N40" i="4"/>
  <c r="Q40" i="4"/>
  <c r="AF40" i="4"/>
  <c r="AH40" i="4"/>
  <c r="AC40" i="4"/>
  <c r="AE40" i="4"/>
  <c r="I40" i="4"/>
  <c r="AM40" i="4"/>
  <c r="AK40" i="4"/>
  <c r="AB40" i="4"/>
  <c r="Y40" i="4"/>
  <c r="V40" i="4"/>
  <c r="O40" i="4"/>
  <c r="L40" i="4"/>
  <c r="S39" i="4"/>
  <c r="G39" i="4"/>
  <c r="U39" i="4"/>
  <c r="P39" i="4"/>
  <c r="I39" i="4"/>
  <c r="AK39" i="4"/>
  <c r="F39" i="4"/>
  <c r="H39" i="4"/>
  <c r="M39" i="4"/>
  <c r="AF39" i="4"/>
  <c r="AH39" i="4"/>
  <c r="AC39" i="4"/>
  <c r="AA39" i="4"/>
  <c r="AM39" i="4"/>
  <c r="AL39" i="4"/>
  <c r="AB39" i="4"/>
  <c r="Y39" i="4"/>
  <c r="O39" i="4"/>
  <c r="L39" i="4"/>
  <c r="S38" i="4"/>
  <c r="G38" i="4"/>
  <c r="U38" i="4"/>
  <c r="P38" i="4"/>
  <c r="V38" i="4"/>
  <c r="F38" i="4"/>
  <c r="H38" i="4"/>
  <c r="Q38" i="4"/>
  <c r="AF38" i="4"/>
  <c r="AH38" i="4"/>
  <c r="AD38" i="4"/>
  <c r="AC38" i="4"/>
  <c r="AE38" i="4"/>
  <c r="I38" i="4"/>
  <c r="AB38" i="4"/>
  <c r="Y38" i="4"/>
  <c r="O38" i="4"/>
  <c r="L38" i="4"/>
  <c r="S37" i="4"/>
  <c r="G37" i="4"/>
  <c r="U37" i="4"/>
  <c r="P37" i="4"/>
  <c r="R37" i="4"/>
  <c r="F37" i="4"/>
  <c r="Q37" i="4"/>
  <c r="AF37" i="4"/>
  <c r="AH37" i="4"/>
  <c r="AE37" i="4"/>
  <c r="AC37" i="4"/>
  <c r="I37" i="4"/>
  <c r="AL37" i="4"/>
  <c r="AB37" i="4"/>
  <c r="Y37" i="4"/>
  <c r="O37" i="4"/>
  <c r="L37" i="4"/>
  <c r="S36" i="4"/>
  <c r="G36" i="4"/>
  <c r="R36" i="4"/>
  <c r="U36" i="4"/>
  <c r="P36" i="4"/>
  <c r="F36" i="4"/>
  <c r="H36" i="4"/>
  <c r="AF36" i="4"/>
  <c r="AH36" i="4"/>
  <c r="AC36" i="4"/>
  <c r="AE36" i="4"/>
  <c r="I36" i="4"/>
  <c r="AK36" i="4"/>
  <c r="AB36" i="4"/>
  <c r="Y36" i="4"/>
  <c r="O36" i="4"/>
  <c r="L36" i="4"/>
  <c r="S35" i="4"/>
  <c r="G35" i="4"/>
  <c r="U35" i="4"/>
  <c r="R35" i="4"/>
  <c r="P35" i="4"/>
  <c r="F35" i="4"/>
  <c r="H35" i="4"/>
  <c r="AA35" i="4"/>
  <c r="AF35" i="4"/>
  <c r="AH35" i="4"/>
  <c r="AC35" i="4"/>
  <c r="AI35" i="4"/>
  <c r="AB35" i="4"/>
  <c r="Y35" i="4"/>
  <c r="O35" i="4"/>
  <c r="L35" i="4"/>
  <c r="S34" i="4"/>
  <c r="G34" i="4"/>
  <c r="U34" i="4"/>
  <c r="P34" i="4"/>
  <c r="F34" i="4"/>
  <c r="Q34" i="4"/>
  <c r="AF34" i="4"/>
  <c r="AH34" i="4"/>
  <c r="AC34" i="4"/>
  <c r="AD34" i="4"/>
  <c r="I34" i="4"/>
  <c r="AM34" i="4"/>
  <c r="AK34" i="4"/>
  <c r="AI34" i="4"/>
  <c r="AB34" i="4"/>
  <c r="Y34" i="4"/>
  <c r="O34" i="4"/>
  <c r="L34" i="4"/>
  <c r="S33" i="4"/>
  <c r="G33" i="4"/>
  <c r="U33" i="4"/>
  <c r="P33" i="4"/>
  <c r="F33" i="4"/>
  <c r="AF33" i="4"/>
  <c r="AH33" i="4"/>
  <c r="AC33" i="4"/>
  <c r="AD33" i="4"/>
  <c r="AB33" i="4"/>
  <c r="Y33" i="4"/>
  <c r="O33" i="4"/>
  <c r="L33" i="4"/>
  <c r="S32" i="4"/>
  <c r="G32" i="4"/>
  <c r="U32" i="4"/>
  <c r="P32" i="4"/>
  <c r="F32" i="4"/>
  <c r="AF32" i="4"/>
  <c r="AH32" i="4"/>
  <c r="AC32" i="4"/>
  <c r="I32" i="4"/>
  <c r="AK32" i="4"/>
  <c r="AM32" i="4"/>
  <c r="AL32" i="4"/>
  <c r="AB32" i="4"/>
  <c r="Y32" i="4"/>
  <c r="O32" i="4"/>
  <c r="L32" i="4"/>
  <c r="S31" i="4"/>
  <c r="G31" i="4"/>
  <c r="AE31" i="4"/>
  <c r="U31" i="4"/>
  <c r="P31" i="4"/>
  <c r="R31" i="4"/>
  <c r="F31" i="4"/>
  <c r="H31" i="4"/>
  <c r="M31" i="4"/>
  <c r="AF31" i="4"/>
  <c r="AH31" i="4"/>
  <c r="AC31" i="4"/>
  <c r="AA31" i="4"/>
  <c r="I31" i="4"/>
  <c r="AM31" i="4"/>
  <c r="AL31" i="4"/>
  <c r="AK31" i="4"/>
  <c r="AB31" i="4"/>
  <c r="Y31" i="4"/>
  <c r="O31" i="4"/>
  <c r="L31" i="4"/>
  <c r="S27" i="4"/>
  <c r="G27" i="4"/>
  <c r="U27" i="4"/>
  <c r="P27" i="4"/>
  <c r="I27" i="4"/>
  <c r="AK27" i="4"/>
  <c r="F27" i="4"/>
  <c r="AF27" i="4"/>
  <c r="AH27" i="4"/>
  <c r="AC27" i="4"/>
  <c r="AE27" i="4"/>
  <c r="AM27" i="4"/>
  <c r="AB27" i="4"/>
  <c r="Y27" i="4"/>
  <c r="O27" i="4"/>
  <c r="L27" i="4"/>
  <c r="S26" i="4"/>
  <c r="G26" i="4"/>
  <c r="U26" i="4"/>
  <c r="P26" i="4"/>
  <c r="F26" i="4"/>
  <c r="AF26" i="4"/>
  <c r="AH26" i="4"/>
  <c r="AC26" i="4"/>
  <c r="AE26" i="4"/>
  <c r="I26" i="4"/>
  <c r="AM26" i="4"/>
  <c r="AK26" i="4"/>
  <c r="AB26" i="4"/>
  <c r="Y26" i="4"/>
  <c r="O26" i="4"/>
  <c r="L26" i="4"/>
  <c r="S25" i="4"/>
  <c r="G25" i="4"/>
  <c r="U25" i="4"/>
  <c r="P25" i="4"/>
  <c r="F25" i="4"/>
  <c r="H25" i="4"/>
  <c r="AF25" i="4"/>
  <c r="AH25" i="4"/>
  <c r="AC25" i="4"/>
  <c r="AE25" i="4"/>
  <c r="AB25" i="4"/>
  <c r="Y25" i="4"/>
  <c r="V25" i="4"/>
  <c r="O25" i="4"/>
  <c r="M25" i="4"/>
  <c r="L25" i="4"/>
  <c r="S24" i="4"/>
  <c r="G24" i="4"/>
  <c r="U24" i="4"/>
  <c r="P24" i="4"/>
  <c r="R24" i="4"/>
  <c r="F24" i="4"/>
  <c r="H24" i="4"/>
  <c r="Q24" i="4"/>
  <c r="AF24" i="4"/>
  <c r="AH24" i="4"/>
  <c r="AC24" i="4"/>
  <c r="I24" i="4"/>
  <c r="AB24" i="4"/>
  <c r="Z24" i="4"/>
  <c r="Y24" i="4"/>
  <c r="V24" i="4"/>
  <c r="O24" i="4"/>
  <c r="L24" i="4"/>
  <c r="S23" i="4"/>
  <c r="G23" i="4"/>
  <c r="U23" i="4"/>
  <c r="P23" i="4"/>
  <c r="R23" i="4"/>
  <c r="F23" i="4"/>
  <c r="Q23" i="4"/>
  <c r="AF23" i="4"/>
  <c r="AH23" i="4"/>
  <c r="AC23" i="4"/>
  <c r="AE23" i="4"/>
  <c r="I23" i="4"/>
  <c r="AM23" i="4"/>
  <c r="AK23" i="4"/>
  <c r="AI23" i="4"/>
  <c r="AB23" i="4"/>
  <c r="Y23" i="4"/>
  <c r="V23" i="4"/>
  <c r="O23" i="4"/>
  <c r="L23" i="4"/>
  <c r="S22" i="4"/>
  <c r="G22" i="4"/>
  <c r="U22" i="4"/>
  <c r="Q22" i="4"/>
  <c r="P22" i="4"/>
  <c r="I22" i="4"/>
  <c r="AK22" i="4"/>
  <c r="R22" i="4"/>
  <c r="F22" i="4"/>
  <c r="H22" i="4"/>
  <c r="AF22" i="4"/>
  <c r="AH22" i="4"/>
  <c r="AC22" i="4"/>
  <c r="AE22" i="4"/>
  <c r="AD22" i="4"/>
  <c r="AM22" i="4"/>
  <c r="AL22" i="4"/>
  <c r="AI22" i="4"/>
  <c r="AB22" i="4"/>
  <c r="Y22" i="4"/>
  <c r="O22" i="4"/>
  <c r="L22" i="4"/>
  <c r="S21" i="4"/>
  <c r="G21" i="4"/>
  <c r="U21" i="4"/>
  <c r="Q21" i="4"/>
  <c r="P21" i="4"/>
  <c r="I21" i="4"/>
  <c r="F21" i="4"/>
  <c r="AF21" i="4"/>
  <c r="AH21" i="4"/>
  <c r="AC21" i="4"/>
  <c r="AE21" i="4"/>
  <c r="AD21" i="4"/>
  <c r="AM21" i="4"/>
  <c r="AL21" i="4"/>
  <c r="AK21" i="4"/>
  <c r="AB21" i="4"/>
  <c r="Y21" i="4"/>
  <c r="O21" i="4"/>
  <c r="L21" i="4"/>
  <c r="S20" i="4"/>
  <c r="G20" i="4"/>
  <c r="U20" i="4"/>
  <c r="P20" i="4"/>
  <c r="R20" i="4"/>
  <c r="F20" i="4"/>
  <c r="H20" i="4"/>
  <c r="N20" i="4"/>
  <c r="Q20" i="4"/>
  <c r="AF20" i="4"/>
  <c r="AH20" i="4"/>
  <c r="AC20" i="4"/>
  <c r="AE20" i="4"/>
  <c r="I20" i="4"/>
  <c r="AL20" i="4"/>
  <c r="AM20" i="4"/>
  <c r="AB20" i="4"/>
  <c r="Z20" i="4"/>
  <c r="Y20" i="4"/>
  <c r="O20" i="4"/>
  <c r="M20" i="4"/>
  <c r="L20" i="4"/>
  <c r="S19" i="4"/>
  <c r="G19" i="4"/>
  <c r="R19" i="4"/>
  <c r="U19" i="4"/>
  <c r="P19" i="4"/>
  <c r="F19" i="4"/>
  <c r="H19" i="4"/>
  <c r="AA19" i="4"/>
  <c r="AF19" i="4"/>
  <c r="AH19" i="4"/>
  <c r="AE19" i="4"/>
  <c r="AC19" i="4"/>
  <c r="I19" i="4"/>
  <c r="AB19" i="4"/>
  <c r="Z19" i="4"/>
  <c r="Y19" i="4"/>
  <c r="O19" i="4"/>
  <c r="L19" i="4"/>
  <c r="S18" i="4"/>
  <c r="G18" i="4"/>
  <c r="U18" i="4"/>
  <c r="R18" i="4"/>
  <c r="P18" i="4"/>
  <c r="I18" i="4"/>
  <c r="F18" i="4"/>
  <c r="AF18" i="4"/>
  <c r="AH18" i="4"/>
  <c r="AE18" i="4"/>
  <c r="AC18" i="4"/>
  <c r="AB18" i="4"/>
  <c r="Y18" i="4"/>
  <c r="O18" i="4"/>
  <c r="L18" i="4"/>
  <c r="S17" i="4"/>
  <c r="G17" i="4"/>
  <c r="U17" i="4"/>
  <c r="P17" i="4"/>
  <c r="R17" i="4"/>
  <c r="F17" i="4"/>
  <c r="AF17" i="4"/>
  <c r="AH17" i="4"/>
  <c r="AE17" i="4"/>
  <c r="AC17" i="4"/>
  <c r="I17" i="4"/>
  <c r="AM17" i="4"/>
  <c r="AL17" i="4"/>
  <c r="AB17" i="4"/>
  <c r="Y17" i="4"/>
  <c r="O17" i="4"/>
  <c r="L17" i="4"/>
  <c r="S16" i="4"/>
  <c r="G16" i="4"/>
  <c r="U16" i="4"/>
  <c r="Q16" i="4"/>
  <c r="P16" i="4"/>
  <c r="I16" i="4"/>
  <c r="F16" i="4"/>
  <c r="AF16" i="4"/>
  <c r="AH16" i="4"/>
  <c r="AC16" i="4"/>
  <c r="AM16" i="4"/>
  <c r="AL16" i="4"/>
  <c r="AK16" i="4"/>
  <c r="AB16" i="4"/>
  <c r="Y16" i="4"/>
  <c r="O16" i="4"/>
  <c r="L16" i="4"/>
  <c r="S15" i="4"/>
  <c r="G15" i="4"/>
  <c r="U15" i="4"/>
  <c r="P15" i="4"/>
  <c r="F15" i="4"/>
  <c r="Q15" i="4"/>
  <c r="AF15" i="4"/>
  <c r="AH15" i="4"/>
  <c r="AC15" i="4"/>
  <c r="I15" i="4"/>
  <c r="AM15" i="4"/>
  <c r="AL15" i="4"/>
  <c r="AK15" i="4"/>
  <c r="AB15" i="4"/>
  <c r="Y15" i="4"/>
  <c r="O15" i="4"/>
  <c r="L15" i="4"/>
  <c r="S14" i="4"/>
  <c r="G14" i="4"/>
  <c r="U14" i="4"/>
  <c r="P14" i="4"/>
  <c r="F14" i="4"/>
  <c r="AI14" i="4"/>
  <c r="AF14" i="4"/>
  <c r="AH14" i="4"/>
  <c r="AC14" i="4"/>
  <c r="I14" i="4"/>
  <c r="AK14" i="4"/>
  <c r="AM14" i="4"/>
  <c r="AL14" i="4"/>
  <c r="AB14" i="4"/>
  <c r="Y14" i="4"/>
  <c r="O14" i="4"/>
  <c r="L14" i="4"/>
  <c r="S13" i="4"/>
  <c r="G13" i="4"/>
  <c r="V13" i="4"/>
  <c r="U13" i="4"/>
  <c r="P13" i="4"/>
  <c r="R13" i="4"/>
  <c r="F13" i="4"/>
  <c r="Q13" i="4"/>
  <c r="H13" i="4"/>
  <c r="AF13" i="4"/>
  <c r="AH13" i="4"/>
  <c r="AE13" i="4"/>
  <c r="AC13" i="4"/>
  <c r="AI13" i="4"/>
  <c r="I13" i="4"/>
  <c r="AK13" i="4"/>
  <c r="AM13" i="4"/>
  <c r="AL13" i="4"/>
  <c r="AB13" i="4"/>
  <c r="Y13" i="4"/>
  <c r="O13" i="4"/>
  <c r="L13" i="4"/>
  <c r="S12" i="4"/>
  <c r="G12" i="4"/>
  <c r="U12" i="4"/>
  <c r="R12" i="4"/>
  <c r="P12" i="4"/>
  <c r="V12" i="4"/>
  <c r="F12" i="4"/>
  <c r="H12" i="4"/>
  <c r="Q12" i="4"/>
  <c r="AF12" i="4"/>
  <c r="AH12" i="4"/>
  <c r="AC12" i="4"/>
  <c r="I12" i="4"/>
  <c r="AB12" i="4"/>
  <c r="Y12" i="4"/>
  <c r="O12" i="4"/>
  <c r="L12" i="4"/>
  <c r="S11" i="4"/>
  <c r="G11" i="4"/>
  <c r="AE11" i="4"/>
  <c r="U11" i="4"/>
  <c r="P11" i="4"/>
  <c r="F11" i="4"/>
  <c r="Q11" i="4"/>
  <c r="AF11" i="4"/>
  <c r="AH11" i="4"/>
  <c r="AC11" i="4"/>
  <c r="AB11" i="4"/>
  <c r="Y11" i="4"/>
  <c r="O11" i="4"/>
  <c r="L11" i="4"/>
  <c r="S10" i="4"/>
  <c r="G10" i="4"/>
  <c r="U10" i="4"/>
  <c r="P10" i="4"/>
  <c r="I10" i="4"/>
  <c r="AL10" i="4"/>
  <c r="F10" i="4"/>
  <c r="AF10" i="4"/>
  <c r="AH10" i="4"/>
  <c r="AC10" i="4"/>
  <c r="AE10" i="4"/>
  <c r="AD10" i="4"/>
  <c r="AK10" i="4"/>
  <c r="AB10" i="4"/>
  <c r="Y10" i="4"/>
  <c r="O10" i="4"/>
  <c r="L10" i="4"/>
  <c r="S9" i="4"/>
  <c r="G9" i="4"/>
  <c r="U9" i="4"/>
  <c r="Q9" i="4"/>
  <c r="P9" i="4"/>
  <c r="F9" i="4"/>
  <c r="H9" i="4"/>
  <c r="AF9" i="4"/>
  <c r="AH9" i="4"/>
  <c r="AD9" i="4"/>
  <c r="AC9" i="4"/>
  <c r="AE9" i="4"/>
  <c r="I9" i="4"/>
  <c r="AM9" i="4"/>
  <c r="AK9" i="4"/>
  <c r="AB9" i="4"/>
  <c r="Z9" i="4"/>
  <c r="Y9" i="4"/>
  <c r="V9" i="4"/>
  <c r="O9" i="4"/>
  <c r="M9" i="4"/>
  <c r="L9" i="4"/>
  <c r="U8" i="4"/>
  <c r="P8" i="4"/>
  <c r="R8" i="4"/>
  <c r="T8" i="4"/>
  <c r="N8" i="4"/>
  <c r="Q8" i="4"/>
  <c r="AF8" i="4"/>
  <c r="AH8" i="4"/>
  <c r="AC8" i="4"/>
  <c r="AA8" i="4"/>
  <c r="AD8" i="4"/>
  <c r="AI8" i="4"/>
  <c r="AB8" i="4"/>
  <c r="Z8" i="4"/>
  <c r="Y8" i="4"/>
  <c r="O8" i="4"/>
  <c r="M8" i="4"/>
  <c r="L8" i="4"/>
  <c r="V8" i="3"/>
  <c r="AC8" i="3"/>
  <c r="F8" i="3"/>
  <c r="G101" i="3"/>
  <c r="AB8" i="3"/>
  <c r="F101" i="3"/>
  <c r="G100" i="3"/>
  <c r="F100" i="3"/>
  <c r="G99" i="3"/>
  <c r="F99" i="3"/>
  <c r="G98" i="3"/>
  <c r="F98" i="3"/>
  <c r="G97" i="3"/>
  <c r="F97" i="3"/>
  <c r="G96" i="3"/>
  <c r="F96" i="3"/>
  <c r="G95" i="3"/>
  <c r="F95" i="3"/>
  <c r="G94" i="3"/>
  <c r="H94" i="3"/>
  <c r="F94" i="3"/>
  <c r="Q94" i="3"/>
  <c r="G93" i="3"/>
  <c r="F93" i="3"/>
  <c r="G92" i="3"/>
  <c r="F92" i="3"/>
  <c r="G91" i="3"/>
  <c r="F91" i="3"/>
  <c r="G90" i="3"/>
  <c r="F90" i="3"/>
  <c r="G89" i="3"/>
  <c r="F89" i="3"/>
  <c r="G88" i="3"/>
  <c r="F88" i="3"/>
  <c r="G87" i="3"/>
  <c r="F87" i="3"/>
  <c r="G86" i="3"/>
  <c r="F86" i="3"/>
  <c r="G85" i="3"/>
  <c r="F85" i="3"/>
  <c r="G84" i="3"/>
  <c r="F84" i="3"/>
  <c r="G83" i="3"/>
  <c r="F83" i="3"/>
  <c r="G82" i="3"/>
  <c r="F82" i="3"/>
  <c r="H82" i="3"/>
  <c r="G78" i="3"/>
  <c r="F78" i="3"/>
  <c r="G77" i="3"/>
  <c r="F77" i="3"/>
  <c r="G76" i="3"/>
  <c r="F76" i="3"/>
  <c r="G75" i="3"/>
  <c r="F75" i="3"/>
  <c r="G74" i="3"/>
  <c r="F74" i="3"/>
  <c r="G73" i="3"/>
  <c r="F73" i="3"/>
  <c r="G72" i="3"/>
  <c r="F72" i="3"/>
  <c r="G71" i="3"/>
  <c r="F71" i="3"/>
  <c r="G70" i="3"/>
  <c r="F70" i="3"/>
  <c r="G69" i="3"/>
  <c r="F69" i="3"/>
  <c r="AD69" i="3"/>
  <c r="G68" i="3"/>
  <c r="F68" i="3"/>
  <c r="G67" i="3"/>
  <c r="F67" i="3"/>
  <c r="G66" i="3"/>
  <c r="F66" i="3"/>
  <c r="G65" i="3"/>
  <c r="F65" i="3"/>
  <c r="G64" i="3"/>
  <c r="F64" i="3"/>
  <c r="G63" i="3"/>
  <c r="F63" i="3"/>
  <c r="G62" i="3"/>
  <c r="F62" i="3"/>
  <c r="G61" i="3"/>
  <c r="F61" i="3"/>
  <c r="G60" i="3"/>
  <c r="F60" i="3"/>
  <c r="G59" i="3"/>
  <c r="H59" i="3"/>
  <c r="F59" i="3"/>
  <c r="G50" i="3"/>
  <c r="R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H20" i="3"/>
  <c r="AA20" i="3"/>
  <c r="F20" i="3"/>
  <c r="G19" i="3"/>
  <c r="F19" i="3"/>
  <c r="G18" i="3"/>
  <c r="F18" i="3"/>
  <c r="H9" i="3"/>
  <c r="N9" i="3"/>
  <c r="G17" i="3"/>
  <c r="H17" i="3"/>
  <c r="G16" i="3"/>
  <c r="G15" i="3"/>
  <c r="G14" i="3"/>
  <c r="G13" i="3"/>
  <c r="G12" i="3"/>
  <c r="H12" i="3"/>
  <c r="N12" i="3"/>
  <c r="G11" i="3"/>
  <c r="H11" i="3"/>
  <c r="G10" i="3"/>
  <c r="G9" i="3"/>
  <c r="G8" i="3"/>
  <c r="F17" i="3"/>
  <c r="F16" i="3"/>
  <c r="F15" i="3"/>
  <c r="F14" i="3"/>
  <c r="F13" i="3"/>
  <c r="F12" i="3"/>
  <c r="F11" i="3"/>
  <c r="F10" i="3"/>
  <c r="H10" i="3"/>
  <c r="F9" i="3"/>
  <c r="U8" i="3"/>
  <c r="P8" i="3"/>
  <c r="S8" i="3"/>
  <c r="H93" i="3"/>
  <c r="H92" i="3"/>
  <c r="AA92" i="3"/>
  <c r="N92" i="3"/>
  <c r="Q92" i="3"/>
  <c r="AA82" i="3"/>
  <c r="H49" i="3"/>
  <c r="N49" i="3"/>
  <c r="H48" i="3"/>
  <c r="AA48" i="3"/>
  <c r="N48" i="3"/>
  <c r="H46" i="3"/>
  <c r="AA46" i="3"/>
  <c r="N46" i="3"/>
  <c r="H45" i="3"/>
  <c r="N45" i="3"/>
  <c r="AA45" i="3"/>
  <c r="H42" i="3"/>
  <c r="AA42" i="3"/>
  <c r="N42" i="3"/>
  <c r="R41" i="3"/>
  <c r="H41" i="3"/>
  <c r="H40" i="3"/>
  <c r="AA40" i="3"/>
  <c r="N40" i="3"/>
  <c r="H39" i="3"/>
  <c r="AA39" i="3"/>
  <c r="N39" i="3"/>
  <c r="H36" i="3"/>
  <c r="AA36" i="3"/>
  <c r="N36" i="3"/>
  <c r="R35" i="3"/>
  <c r="H34" i="3"/>
  <c r="N34" i="3"/>
  <c r="H33" i="3"/>
  <c r="N33" i="3"/>
  <c r="AE32" i="3"/>
  <c r="AD32" i="3"/>
  <c r="H31" i="3"/>
  <c r="AA31" i="3"/>
  <c r="H27" i="3"/>
  <c r="AA27" i="3"/>
  <c r="H25" i="3"/>
  <c r="AA25" i="3"/>
  <c r="N25" i="3"/>
  <c r="H24" i="3"/>
  <c r="N24" i="3"/>
  <c r="AA24" i="3"/>
  <c r="H22" i="3"/>
  <c r="H21" i="3"/>
  <c r="AA21" i="3"/>
  <c r="N21" i="3"/>
  <c r="N20" i="3"/>
  <c r="H19" i="3"/>
  <c r="AA19" i="3"/>
  <c r="H18" i="3"/>
  <c r="N18" i="3"/>
  <c r="AA18" i="3"/>
  <c r="N17" i="3"/>
  <c r="AA17" i="3"/>
  <c r="H16" i="3"/>
  <c r="N16" i="3"/>
  <c r="AA16" i="3"/>
  <c r="H14" i="3"/>
  <c r="N14" i="3"/>
  <c r="AA14" i="3"/>
  <c r="N11" i="3"/>
  <c r="AA11" i="3"/>
  <c r="AE11" i="3"/>
  <c r="J93" i="3"/>
  <c r="J94" i="3"/>
  <c r="J83" i="3"/>
  <c r="J70" i="3"/>
  <c r="J60" i="3"/>
  <c r="S101" i="3"/>
  <c r="P101" i="3"/>
  <c r="AF101" i="3"/>
  <c r="AC101" i="3"/>
  <c r="I101" i="3"/>
  <c r="AK101" i="3"/>
  <c r="Y101" i="3"/>
  <c r="L101" i="3"/>
  <c r="S100" i="3"/>
  <c r="P100" i="3"/>
  <c r="AF100" i="3"/>
  <c r="AC100" i="3"/>
  <c r="I100" i="3"/>
  <c r="AL100" i="3"/>
  <c r="Y100" i="3"/>
  <c r="L100" i="3"/>
  <c r="S99" i="3"/>
  <c r="P99" i="3"/>
  <c r="AF99" i="3"/>
  <c r="AC99" i="3"/>
  <c r="Y99" i="3"/>
  <c r="L99" i="3"/>
  <c r="S98" i="3"/>
  <c r="P98" i="3"/>
  <c r="AF98" i="3"/>
  <c r="AC98" i="3"/>
  <c r="I98" i="3"/>
  <c r="AK98" i="3"/>
  <c r="Y98" i="3"/>
  <c r="L98" i="3"/>
  <c r="S97" i="3"/>
  <c r="P97" i="3"/>
  <c r="I97" i="3"/>
  <c r="AF97" i="3"/>
  <c r="AC97" i="3"/>
  <c r="Y97" i="3"/>
  <c r="L97" i="3"/>
  <c r="S96" i="3"/>
  <c r="P96" i="3"/>
  <c r="AF96" i="3"/>
  <c r="AC96" i="3"/>
  <c r="Y96" i="3"/>
  <c r="L96" i="3"/>
  <c r="S95" i="3"/>
  <c r="P95" i="3"/>
  <c r="AF95" i="3"/>
  <c r="AC95" i="3"/>
  <c r="Y95" i="3"/>
  <c r="L95" i="3"/>
  <c r="S94" i="3"/>
  <c r="U94" i="3"/>
  <c r="P94" i="3"/>
  <c r="AF94" i="3"/>
  <c r="AH94" i="3"/>
  <c r="AD94" i="3"/>
  <c r="AC94" i="3"/>
  <c r="I94" i="3"/>
  <c r="AB94" i="3"/>
  <c r="Y94" i="3"/>
  <c r="V94" i="3"/>
  <c r="O94" i="3"/>
  <c r="M94" i="3"/>
  <c r="L94" i="3"/>
  <c r="S93" i="3"/>
  <c r="U93" i="3"/>
  <c r="P93" i="3"/>
  <c r="I93" i="3"/>
  <c r="AK93" i="3"/>
  <c r="AF93" i="3"/>
  <c r="AH93" i="3"/>
  <c r="AC93" i="3"/>
  <c r="AB93" i="3"/>
  <c r="Z93" i="3"/>
  <c r="Y93" i="3"/>
  <c r="V93" i="3"/>
  <c r="O93" i="3"/>
  <c r="M93" i="3"/>
  <c r="L93" i="3"/>
  <c r="S92" i="3"/>
  <c r="U92" i="3"/>
  <c r="P92" i="3"/>
  <c r="AF92" i="3"/>
  <c r="AH92" i="3"/>
  <c r="AC92" i="3"/>
  <c r="I92" i="3"/>
  <c r="AK92" i="3"/>
  <c r="AB92" i="3"/>
  <c r="Z92" i="3"/>
  <c r="Y92" i="3"/>
  <c r="O92" i="3"/>
  <c r="M92" i="3"/>
  <c r="L92" i="3"/>
  <c r="S91" i="3"/>
  <c r="P91" i="3"/>
  <c r="AF91" i="3"/>
  <c r="AC91" i="3"/>
  <c r="I91" i="3"/>
  <c r="Y91" i="3"/>
  <c r="L91" i="3"/>
  <c r="S90" i="3"/>
  <c r="P90" i="3"/>
  <c r="I90" i="3"/>
  <c r="AM90" i="3"/>
  <c r="AF90" i="3"/>
  <c r="AC90" i="3"/>
  <c r="AL90" i="3"/>
  <c r="AK90" i="3"/>
  <c r="Y90" i="3"/>
  <c r="L90" i="3"/>
  <c r="S89" i="3"/>
  <c r="P89" i="3"/>
  <c r="AF89" i="3"/>
  <c r="AC89" i="3"/>
  <c r="Y89" i="3"/>
  <c r="L89" i="3"/>
  <c r="S88" i="3"/>
  <c r="P88" i="3"/>
  <c r="AF88" i="3"/>
  <c r="AC88" i="3"/>
  <c r="I88" i="3"/>
  <c r="AM88" i="3"/>
  <c r="AL88" i="3"/>
  <c r="Y88" i="3"/>
  <c r="L88" i="3"/>
  <c r="S87" i="3"/>
  <c r="P87" i="3"/>
  <c r="AF87" i="3"/>
  <c r="AC87" i="3"/>
  <c r="Y87" i="3"/>
  <c r="L87" i="3"/>
  <c r="S86" i="3"/>
  <c r="P86" i="3"/>
  <c r="AF86" i="3"/>
  <c r="AC86" i="3"/>
  <c r="Y86" i="3"/>
  <c r="L86" i="3"/>
  <c r="S85" i="3"/>
  <c r="P85" i="3"/>
  <c r="AF85" i="3"/>
  <c r="AC85" i="3"/>
  <c r="I85" i="3"/>
  <c r="AL85" i="3"/>
  <c r="Y85" i="3"/>
  <c r="L85" i="3"/>
  <c r="S84" i="3"/>
  <c r="P84" i="3"/>
  <c r="I84" i="3"/>
  <c r="AF84" i="3"/>
  <c r="AC84" i="3"/>
  <c r="AL84" i="3"/>
  <c r="Y84" i="3"/>
  <c r="L84" i="3"/>
  <c r="S83" i="3"/>
  <c r="P83" i="3"/>
  <c r="I83" i="3"/>
  <c r="AF83" i="3"/>
  <c r="AC83" i="3"/>
  <c r="Y83" i="3"/>
  <c r="O83" i="3"/>
  <c r="L83" i="3"/>
  <c r="S82" i="3"/>
  <c r="U82" i="3"/>
  <c r="P82" i="3"/>
  <c r="AF82" i="3"/>
  <c r="AH82" i="3"/>
  <c r="AC82" i="3"/>
  <c r="I82" i="3"/>
  <c r="AI82" i="3"/>
  <c r="AB82" i="3"/>
  <c r="Y82" i="3"/>
  <c r="V82" i="3"/>
  <c r="O82" i="3"/>
  <c r="M82" i="3"/>
  <c r="L82" i="3"/>
  <c r="S78" i="3"/>
  <c r="P78" i="3"/>
  <c r="I78" i="3"/>
  <c r="AF78" i="3"/>
  <c r="AC78" i="3"/>
  <c r="AK78" i="3"/>
  <c r="Y78" i="3"/>
  <c r="L78" i="3"/>
  <c r="S77" i="3"/>
  <c r="P77" i="3"/>
  <c r="AF77" i="3"/>
  <c r="AC77" i="3"/>
  <c r="I77" i="3"/>
  <c r="AK77" i="3"/>
  <c r="Y77" i="3"/>
  <c r="L77" i="3"/>
  <c r="S76" i="3"/>
  <c r="P76" i="3"/>
  <c r="AF76" i="3"/>
  <c r="AC76" i="3"/>
  <c r="I76" i="3"/>
  <c r="Y76" i="3"/>
  <c r="L76" i="3"/>
  <c r="S75" i="3"/>
  <c r="P75" i="3"/>
  <c r="I75" i="3"/>
  <c r="AM75" i="3"/>
  <c r="AF75" i="3"/>
  <c r="AC75" i="3"/>
  <c r="Y75" i="3"/>
  <c r="L75" i="3"/>
  <c r="S74" i="3"/>
  <c r="P74" i="3"/>
  <c r="AF74" i="3"/>
  <c r="AC74" i="3"/>
  <c r="Y74" i="3"/>
  <c r="L74" i="3"/>
  <c r="S73" i="3"/>
  <c r="P73" i="3"/>
  <c r="AF73" i="3"/>
  <c r="AC73" i="3"/>
  <c r="I73" i="3"/>
  <c r="AM73" i="3"/>
  <c r="AL73" i="3"/>
  <c r="Y73" i="3"/>
  <c r="L73" i="3"/>
  <c r="S72" i="3"/>
  <c r="P72" i="3"/>
  <c r="AF72" i="3"/>
  <c r="AC72" i="3"/>
  <c r="Y72" i="3"/>
  <c r="L72" i="3"/>
  <c r="S71" i="3"/>
  <c r="P71" i="3"/>
  <c r="AF71" i="3"/>
  <c r="AC71" i="3"/>
  <c r="Y71" i="3"/>
  <c r="L71" i="3"/>
  <c r="S70" i="3"/>
  <c r="P70" i="3"/>
  <c r="AF70" i="3"/>
  <c r="AH70" i="3"/>
  <c r="AD70" i="3"/>
  <c r="AC70" i="3"/>
  <c r="I70" i="3"/>
  <c r="AL70" i="3"/>
  <c r="AI70" i="3"/>
  <c r="Y70" i="3"/>
  <c r="L70" i="3"/>
  <c r="S69" i="3"/>
  <c r="U69" i="3"/>
  <c r="R69" i="3"/>
  <c r="P69" i="3"/>
  <c r="V69" i="3"/>
  <c r="AF69" i="3"/>
  <c r="AH69" i="3"/>
  <c r="AE69" i="3"/>
  <c r="AC69" i="3"/>
  <c r="AI69" i="3"/>
  <c r="AB69" i="3"/>
  <c r="Y69" i="3"/>
  <c r="O69" i="3"/>
  <c r="L69" i="3"/>
  <c r="S68" i="3"/>
  <c r="P68" i="3"/>
  <c r="AF68" i="3"/>
  <c r="AC68" i="3"/>
  <c r="I68" i="3"/>
  <c r="AK68" i="3"/>
  <c r="Y68" i="3"/>
  <c r="L68" i="3"/>
  <c r="S67" i="3"/>
  <c r="P67" i="3"/>
  <c r="AF67" i="3"/>
  <c r="AC67" i="3"/>
  <c r="I67" i="3"/>
  <c r="Y67" i="3"/>
  <c r="L67" i="3"/>
  <c r="S66" i="3"/>
  <c r="P66" i="3"/>
  <c r="I66" i="3"/>
  <c r="AK66" i="3"/>
  <c r="AF66" i="3"/>
  <c r="AC66" i="3"/>
  <c r="Y66" i="3"/>
  <c r="L66" i="3"/>
  <c r="S65" i="3"/>
  <c r="P65" i="3"/>
  <c r="AF65" i="3"/>
  <c r="AC65" i="3"/>
  <c r="I65" i="3"/>
  <c r="AK65" i="3"/>
  <c r="Y65" i="3"/>
  <c r="L65" i="3"/>
  <c r="S64" i="3"/>
  <c r="P64" i="3"/>
  <c r="AF64" i="3"/>
  <c r="AC64" i="3"/>
  <c r="I64" i="3"/>
  <c r="Y64" i="3"/>
  <c r="L64" i="3"/>
  <c r="S63" i="3"/>
  <c r="P63" i="3"/>
  <c r="I63" i="3"/>
  <c r="AM63" i="3"/>
  <c r="AF63" i="3"/>
  <c r="AC63" i="3"/>
  <c r="AK63" i="3"/>
  <c r="Y63" i="3"/>
  <c r="L63" i="3"/>
  <c r="S62" i="3"/>
  <c r="P62" i="3"/>
  <c r="AF62" i="3"/>
  <c r="AC62" i="3"/>
  <c r="Y62" i="3"/>
  <c r="L62" i="3"/>
  <c r="S61" i="3"/>
  <c r="P61" i="3"/>
  <c r="AF61" i="3"/>
  <c r="AC61" i="3"/>
  <c r="I61" i="3"/>
  <c r="AL61" i="3"/>
  <c r="Y61" i="3"/>
  <c r="L61" i="3"/>
  <c r="S60" i="3"/>
  <c r="U60" i="3"/>
  <c r="Q60" i="3"/>
  <c r="P60" i="3"/>
  <c r="I60" i="3"/>
  <c r="AF60" i="3"/>
  <c r="AH60" i="3"/>
  <c r="AD60" i="3"/>
  <c r="AC60" i="3"/>
  <c r="AL60" i="3"/>
  <c r="AB60" i="3"/>
  <c r="Y60" i="3"/>
  <c r="O60" i="3"/>
  <c r="L60" i="3"/>
  <c r="S59" i="3"/>
  <c r="U59" i="3"/>
  <c r="P59" i="3"/>
  <c r="AF59" i="3"/>
  <c r="AH59" i="3"/>
  <c r="AE59" i="3"/>
  <c r="AC59" i="3"/>
  <c r="AI59" i="3"/>
  <c r="AB59" i="3"/>
  <c r="Z59" i="3"/>
  <c r="Y59" i="3"/>
  <c r="O59" i="3"/>
  <c r="L59" i="3"/>
  <c r="S50" i="3"/>
  <c r="U50" i="3"/>
  <c r="Q50" i="3"/>
  <c r="P50" i="3"/>
  <c r="AF50" i="3"/>
  <c r="AH50" i="3"/>
  <c r="AD50" i="3"/>
  <c r="AC50" i="3"/>
  <c r="I50" i="3"/>
  <c r="AL50" i="3"/>
  <c r="AB50" i="3"/>
  <c r="Y50" i="3"/>
  <c r="O50" i="3"/>
  <c r="L50" i="3"/>
  <c r="S49" i="3"/>
  <c r="U49" i="3"/>
  <c r="R49" i="3"/>
  <c r="P49" i="3"/>
  <c r="AF49" i="3"/>
  <c r="AH49" i="3"/>
  <c r="AE49" i="3"/>
  <c r="AC49" i="3"/>
  <c r="AI49" i="3"/>
  <c r="AB49" i="3"/>
  <c r="Z49" i="3"/>
  <c r="Y49" i="3"/>
  <c r="O49" i="3"/>
  <c r="L49" i="3"/>
  <c r="S48" i="3"/>
  <c r="U48" i="3"/>
  <c r="P48" i="3"/>
  <c r="I48" i="3"/>
  <c r="AF48" i="3"/>
  <c r="AH48" i="3"/>
  <c r="AE48" i="3"/>
  <c r="AC48" i="3"/>
  <c r="AD48" i="3"/>
  <c r="AI48" i="3"/>
  <c r="AB48" i="3"/>
  <c r="Z48" i="3"/>
  <c r="Y48" i="3"/>
  <c r="O48" i="3"/>
  <c r="M48" i="3"/>
  <c r="L48" i="3"/>
  <c r="S47" i="3"/>
  <c r="U47" i="3"/>
  <c r="V47" i="3"/>
  <c r="P47" i="3"/>
  <c r="AF47" i="3"/>
  <c r="AH47" i="3"/>
  <c r="AD47" i="3"/>
  <c r="AC47" i="3"/>
  <c r="I47" i="3"/>
  <c r="AI47" i="3"/>
  <c r="AB47" i="3"/>
  <c r="Y47" i="3"/>
  <c r="O47" i="3"/>
  <c r="L47" i="3"/>
  <c r="S46" i="3"/>
  <c r="U46" i="3"/>
  <c r="Q46" i="3"/>
  <c r="P46" i="3"/>
  <c r="I46" i="3"/>
  <c r="AM46" i="3"/>
  <c r="AF46" i="3"/>
  <c r="AH46" i="3"/>
  <c r="AD46" i="3"/>
  <c r="AC46" i="3"/>
  <c r="AK46" i="3"/>
  <c r="AB46" i="3"/>
  <c r="Z46" i="3"/>
  <c r="Y46" i="3"/>
  <c r="V46" i="3"/>
  <c r="O46" i="3"/>
  <c r="M46" i="3"/>
  <c r="L46" i="3"/>
  <c r="S45" i="3"/>
  <c r="U45" i="3"/>
  <c r="P45" i="3"/>
  <c r="AF45" i="3"/>
  <c r="AH45" i="3"/>
  <c r="AC45" i="3"/>
  <c r="AD45" i="3"/>
  <c r="I45" i="3"/>
  <c r="AK45" i="3"/>
  <c r="AB45" i="3"/>
  <c r="Z45" i="3"/>
  <c r="Y45" i="3"/>
  <c r="O45" i="3"/>
  <c r="M45" i="3"/>
  <c r="L45" i="3"/>
  <c r="S44" i="3"/>
  <c r="U44" i="3"/>
  <c r="Q44" i="3"/>
  <c r="P44" i="3"/>
  <c r="AF44" i="3"/>
  <c r="AH44" i="3"/>
  <c r="AD44" i="3"/>
  <c r="AC44" i="3"/>
  <c r="I44" i="3"/>
  <c r="AI44" i="3"/>
  <c r="AB44" i="3"/>
  <c r="Y44" i="3"/>
  <c r="V44" i="3"/>
  <c r="O44" i="3"/>
  <c r="L44" i="3"/>
  <c r="S43" i="3"/>
  <c r="U43" i="3"/>
  <c r="R43" i="3"/>
  <c r="P43" i="3"/>
  <c r="I43" i="3"/>
  <c r="AM43" i="3"/>
  <c r="AF43" i="3"/>
  <c r="AH43" i="3"/>
  <c r="AE43" i="3"/>
  <c r="AC43" i="3"/>
  <c r="AB43" i="3"/>
  <c r="Y43" i="3"/>
  <c r="V43" i="3"/>
  <c r="O43" i="3"/>
  <c r="L43" i="3"/>
  <c r="S42" i="3"/>
  <c r="U42" i="3"/>
  <c r="P42" i="3"/>
  <c r="AF42" i="3"/>
  <c r="AH42" i="3"/>
  <c r="AC42" i="3"/>
  <c r="AB42" i="3"/>
  <c r="Z42" i="3"/>
  <c r="Y42" i="3"/>
  <c r="O42" i="3"/>
  <c r="M42" i="3"/>
  <c r="L42" i="3"/>
  <c r="S41" i="3"/>
  <c r="U41" i="3"/>
  <c r="P41" i="3"/>
  <c r="AF41" i="3"/>
  <c r="AH41" i="3"/>
  <c r="AD41" i="3"/>
  <c r="AC41" i="3"/>
  <c r="I41" i="3"/>
  <c r="AL41" i="3"/>
  <c r="AI41" i="3"/>
  <c r="AB41" i="3"/>
  <c r="Y41" i="3"/>
  <c r="O41" i="3"/>
  <c r="M41" i="3"/>
  <c r="L41" i="3"/>
  <c r="S40" i="3"/>
  <c r="U40" i="3"/>
  <c r="P40" i="3"/>
  <c r="AF40" i="3"/>
  <c r="AH40" i="3"/>
  <c r="AC40" i="3"/>
  <c r="AB40" i="3"/>
  <c r="Z40" i="3"/>
  <c r="Y40" i="3"/>
  <c r="V40" i="3"/>
  <c r="O40" i="3"/>
  <c r="M40" i="3"/>
  <c r="L40" i="3"/>
  <c r="S39" i="3"/>
  <c r="U39" i="3"/>
  <c r="P39" i="3"/>
  <c r="AF39" i="3"/>
  <c r="AH39" i="3"/>
  <c r="AD39" i="3"/>
  <c r="AC39" i="3"/>
  <c r="AI39" i="3"/>
  <c r="AB39" i="3"/>
  <c r="Z39" i="3"/>
  <c r="Y39" i="3"/>
  <c r="O39" i="3"/>
  <c r="M39" i="3"/>
  <c r="L39" i="3"/>
  <c r="S38" i="3"/>
  <c r="U38" i="3"/>
  <c r="Q38" i="3"/>
  <c r="P38" i="3"/>
  <c r="AF38" i="3"/>
  <c r="AH38" i="3"/>
  <c r="AD38" i="3"/>
  <c r="AC38" i="3"/>
  <c r="I38" i="3"/>
  <c r="AL38" i="3"/>
  <c r="AB38" i="3"/>
  <c r="Y38" i="3"/>
  <c r="V38" i="3"/>
  <c r="O38" i="3"/>
  <c r="L38" i="3"/>
  <c r="S37" i="3"/>
  <c r="U37" i="3"/>
  <c r="R37" i="3"/>
  <c r="P37" i="3"/>
  <c r="AF37" i="3"/>
  <c r="AH37" i="3"/>
  <c r="AE37" i="3"/>
  <c r="AC37" i="3"/>
  <c r="AI37" i="3"/>
  <c r="AB37" i="3"/>
  <c r="Y37" i="3"/>
  <c r="O37" i="3"/>
  <c r="L37" i="3"/>
  <c r="S36" i="3"/>
  <c r="U36" i="3"/>
  <c r="P36" i="3"/>
  <c r="I36" i="3"/>
  <c r="AF36" i="3"/>
  <c r="AH36" i="3"/>
  <c r="AC36" i="3"/>
  <c r="AI36" i="3"/>
  <c r="AB36" i="3"/>
  <c r="Z36" i="3"/>
  <c r="Y36" i="3"/>
  <c r="O36" i="3"/>
  <c r="M36" i="3"/>
  <c r="L36" i="3"/>
  <c r="S35" i="3"/>
  <c r="U35" i="3"/>
  <c r="P35" i="3"/>
  <c r="AF35" i="3"/>
  <c r="AH35" i="3"/>
  <c r="AD35" i="3"/>
  <c r="AC35" i="3"/>
  <c r="I35" i="3"/>
  <c r="AB35" i="3"/>
  <c r="Y35" i="3"/>
  <c r="V35" i="3"/>
  <c r="O35" i="3"/>
  <c r="L35" i="3"/>
  <c r="S34" i="3"/>
  <c r="U34" i="3"/>
  <c r="Q34" i="3"/>
  <c r="P34" i="3"/>
  <c r="I34" i="3"/>
  <c r="AM34" i="3"/>
  <c r="AF34" i="3"/>
  <c r="AH34" i="3"/>
  <c r="AC34" i="3"/>
  <c r="AL34" i="3"/>
  <c r="AK34" i="3"/>
  <c r="AB34" i="3"/>
  <c r="Z34" i="3"/>
  <c r="Y34" i="3"/>
  <c r="O34" i="3"/>
  <c r="L34" i="3"/>
  <c r="S33" i="3"/>
  <c r="U33" i="3"/>
  <c r="P33" i="3"/>
  <c r="AF33" i="3"/>
  <c r="AH33" i="3"/>
  <c r="AE33" i="3"/>
  <c r="AC33" i="3"/>
  <c r="I33" i="3"/>
  <c r="AK33" i="3"/>
  <c r="AB33" i="3"/>
  <c r="Z33" i="3"/>
  <c r="Y33" i="3"/>
  <c r="O33" i="3"/>
  <c r="M33" i="3"/>
  <c r="L33" i="3"/>
  <c r="S32" i="3"/>
  <c r="U32" i="3"/>
  <c r="Q32" i="3"/>
  <c r="P32" i="3"/>
  <c r="AF32" i="3"/>
  <c r="AH32" i="3"/>
  <c r="AC32" i="3"/>
  <c r="I32" i="3"/>
  <c r="AL32" i="3"/>
  <c r="AI32" i="3"/>
  <c r="AB32" i="3"/>
  <c r="Y32" i="3"/>
  <c r="V32" i="3"/>
  <c r="O32" i="3"/>
  <c r="L32" i="3"/>
  <c r="S31" i="3"/>
  <c r="U31" i="3"/>
  <c r="R31" i="3"/>
  <c r="P31" i="3"/>
  <c r="AF31" i="3"/>
  <c r="AH31" i="3"/>
  <c r="AD31" i="3"/>
  <c r="AC31" i="3"/>
  <c r="AI31" i="3"/>
  <c r="AB31" i="3"/>
  <c r="Z31" i="3"/>
  <c r="Y31" i="3"/>
  <c r="O31" i="3"/>
  <c r="M31" i="3"/>
  <c r="L31" i="3"/>
  <c r="AH8" i="3"/>
  <c r="AF8" i="3"/>
  <c r="S27" i="3"/>
  <c r="U27" i="3"/>
  <c r="P27" i="3"/>
  <c r="AF27" i="3"/>
  <c r="AH27" i="3"/>
  <c r="AE27" i="3"/>
  <c r="AC27" i="3"/>
  <c r="AI27" i="3"/>
  <c r="AB27" i="3"/>
  <c r="Z27" i="3"/>
  <c r="Y27" i="3"/>
  <c r="O27" i="3"/>
  <c r="M27" i="3"/>
  <c r="L27" i="3"/>
  <c r="S26" i="3"/>
  <c r="U26" i="3"/>
  <c r="R26" i="3"/>
  <c r="P26" i="3"/>
  <c r="V26" i="3"/>
  <c r="AF26" i="3"/>
  <c r="AH26" i="3"/>
  <c r="AC26" i="3"/>
  <c r="AI26" i="3"/>
  <c r="AB26" i="3"/>
  <c r="Y26" i="3"/>
  <c r="O26" i="3"/>
  <c r="L26" i="3"/>
  <c r="S25" i="3"/>
  <c r="U25" i="3"/>
  <c r="P25" i="3"/>
  <c r="I25" i="3"/>
  <c r="AF25" i="3"/>
  <c r="AH25" i="3"/>
  <c r="AC25" i="3"/>
  <c r="AI25" i="3"/>
  <c r="AB25" i="3"/>
  <c r="Z25" i="3"/>
  <c r="Y25" i="3"/>
  <c r="V25" i="3"/>
  <c r="O25" i="3"/>
  <c r="M25" i="3"/>
  <c r="L25" i="3"/>
  <c r="S24" i="3"/>
  <c r="U24" i="3"/>
  <c r="P24" i="3"/>
  <c r="AF24" i="3"/>
  <c r="AH24" i="3"/>
  <c r="AC24" i="3"/>
  <c r="I24" i="3"/>
  <c r="AM24" i="3"/>
  <c r="AB24" i="3"/>
  <c r="Z24" i="3"/>
  <c r="Y24" i="3"/>
  <c r="V24" i="3"/>
  <c r="O24" i="3"/>
  <c r="M24" i="3"/>
  <c r="L24" i="3"/>
  <c r="S23" i="3"/>
  <c r="U23" i="3"/>
  <c r="Q23" i="3"/>
  <c r="P23" i="3"/>
  <c r="I23" i="3"/>
  <c r="AF23" i="3"/>
  <c r="AH23" i="3"/>
  <c r="AC23" i="3"/>
  <c r="AB23" i="3"/>
  <c r="Y23" i="3"/>
  <c r="O23" i="3"/>
  <c r="L23" i="3"/>
  <c r="S22" i="3"/>
  <c r="U22" i="3"/>
  <c r="R22" i="3"/>
  <c r="P22" i="3"/>
  <c r="AF22" i="3"/>
  <c r="AH22" i="3"/>
  <c r="AE22" i="3"/>
  <c r="AC22" i="3"/>
  <c r="I22" i="3"/>
  <c r="AM22" i="3"/>
  <c r="AI22" i="3"/>
  <c r="AB22" i="3"/>
  <c r="Z22" i="3"/>
  <c r="Y22" i="3"/>
  <c r="V22" i="3"/>
  <c r="O22" i="3"/>
  <c r="M22" i="3"/>
  <c r="L22" i="3"/>
  <c r="S21" i="3"/>
  <c r="U21" i="3"/>
  <c r="Q21" i="3"/>
  <c r="P21" i="3"/>
  <c r="AF21" i="3"/>
  <c r="AH21" i="3"/>
  <c r="AC21" i="3"/>
  <c r="AI21" i="3"/>
  <c r="I21" i="3"/>
  <c r="AM21" i="3"/>
  <c r="AB21" i="3"/>
  <c r="Z21" i="3"/>
  <c r="Y21" i="3"/>
  <c r="O21" i="3"/>
  <c r="M21" i="3"/>
  <c r="L21" i="3"/>
  <c r="S20" i="3"/>
  <c r="U20" i="3"/>
  <c r="R20" i="3"/>
  <c r="P20" i="3"/>
  <c r="I20" i="3"/>
  <c r="AF20" i="3"/>
  <c r="AH20" i="3"/>
  <c r="AC20" i="3"/>
  <c r="AI20" i="3"/>
  <c r="AB20" i="3"/>
  <c r="Z20" i="3"/>
  <c r="Y20" i="3"/>
  <c r="O20" i="3"/>
  <c r="M20" i="3"/>
  <c r="L20" i="3"/>
  <c r="S19" i="3"/>
  <c r="U19" i="3"/>
  <c r="Q19" i="3"/>
  <c r="P19" i="3"/>
  <c r="AF19" i="3"/>
  <c r="AH19" i="3"/>
  <c r="AC19" i="3"/>
  <c r="I19" i="3"/>
  <c r="AM19" i="3"/>
  <c r="AB19" i="3"/>
  <c r="Z19" i="3"/>
  <c r="Y19" i="3"/>
  <c r="V19" i="3"/>
  <c r="O19" i="3"/>
  <c r="M19" i="3"/>
  <c r="L19" i="3"/>
  <c r="S18" i="3"/>
  <c r="U18" i="3"/>
  <c r="V18" i="3"/>
  <c r="P18" i="3"/>
  <c r="I18" i="3"/>
  <c r="AF18" i="3"/>
  <c r="AH18" i="3"/>
  <c r="AC18" i="3"/>
  <c r="AI18" i="3"/>
  <c r="AB18" i="3"/>
  <c r="Z18" i="3"/>
  <c r="Y18" i="3"/>
  <c r="O18" i="3"/>
  <c r="M18" i="3"/>
  <c r="L18" i="3"/>
  <c r="S13" i="3"/>
  <c r="U13" i="3"/>
  <c r="P13" i="3"/>
  <c r="AF13" i="3"/>
  <c r="AH13" i="3"/>
  <c r="AC13" i="3"/>
  <c r="I13" i="3"/>
  <c r="AM13" i="3"/>
  <c r="AK13" i="3"/>
  <c r="AB13" i="3"/>
  <c r="Y13" i="3"/>
  <c r="O13" i="3"/>
  <c r="L13" i="3"/>
  <c r="S15" i="3"/>
  <c r="U15" i="3"/>
  <c r="Q15" i="3"/>
  <c r="P15" i="3"/>
  <c r="AF15" i="3"/>
  <c r="AH15" i="3"/>
  <c r="AC15" i="3"/>
  <c r="AI15" i="3"/>
  <c r="I15" i="3"/>
  <c r="AM15" i="3"/>
  <c r="AL15" i="3"/>
  <c r="AB15" i="3"/>
  <c r="Y15" i="3"/>
  <c r="V15" i="3"/>
  <c r="O15" i="3"/>
  <c r="L15" i="3"/>
  <c r="Y11" i="3"/>
  <c r="L11" i="3"/>
  <c r="S11" i="3"/>
  <c r="U11" i="3"/>
  <c r="P11" i="3"/>
  <c r="AF11" i="3"/>
  <c r="AH11" i="3"/>
  <c r="AC11" i="3"/>
  <c r="I11" i="3"/>
  <c r="AM11" i="3"/>
  <c r="AK11" i="3"/>
  <c r="AB11" i="3"/>
  <c r="Z11" i="3"/>
  <c r="V11" i="3"/>
  <c r="O11" i="3"/>
  <c r="M11" i="3"/>
  <c r="U10" i="3"/>
  <c r="P10" i="3"/>
  <c r="AH10" i="3"/>
  <c r="AE10" i="3"/>
  <c r="AC10" i="3"/>
  <c r="U12" i="3"/>
  <c r="P12" i="3"/>
  <c r="AH12" i="3"/>
  <c r="AE12" i="3"/>
  <c r="AC12" i="3"/>
  <c r="U14" i="3"/>
  <c r="P14" i="3"/>
  <c r="V14" i="3"/>
  <c r="AH14" i="3"/>
  <c r="AC14" i="3"/>
  <c r="U16" i="3"/>
  <c r="P16" i="3"/>
  <c r="I16" i="3"/>
  <c r="AH16" i="3"/>
  <c r="AC16" i="3"/>
  <c r="AI16" i="3"/>
  <c r="U17" i="3"/>
  <c r="P17" i="3"/>
  <c r="R17" i="3"/>
  <c r="AH17" i="3"/>
  <c r="AC17" i="3"/>
  <c r="AI17" i="3"/>
  <c r="U9" i="3"/>
  <c r="P9" i="3"/>
  <c r="I9" i="3"/>
  <c r="AH9" i="3"/>
  <c r="AC9" i="3"/>
  <c r="AF9" i="3"/>
  <c r="Y9" i="3"/>
  <c r="Y8" i="3"/>
  <c r="S9" i="3"/>
  <c r="AB9" i="3"/>
  <c r="Z9" i="3"/>
  <c r="V9" i="3"/>
  <c r="O9" i="3"/>
  <c r="M9" i="3"/>
  <c r="L9" i="3"/>
  <c r="I8" i="3"/>
  <c r="AK8" i="3"/>
  <c r="I10" i="3"/>
  <c r="AM10" i="3"/>
  <c r="AL10" i="3"/>
  <c r="AF10" i="3"/>
  <c r="AF12" i="3"/>
  <c r="AF14" i="3"/>
  <c r="AF16" i="3"/>
  <c r="AF17" i="3"/>
  <c r="S10" i="3"/>
  <c r="S12" i="3"/>
  <c r="S14" i="3"/>
  <c r="S16" i="3"/>
  <c r="S17" i="3"/>
  <c r="AI14" i="3"/>
  <c r="AI10" i="3"/>
  <c r="V16" i="3"/>
  <c r="V10" i="3"/>
  <c r="AB17" i="3"/>
  <c r="AB10" i="3"/>
  <c r="AB12" i="3"/>
  <c r="AB14" i="3"/>
  <c r="AB16" i="3"/>
  <c r="O10" i="3"/>
  <c r="O12" i="3"/>
  <c r="O14" i="3"/>
  <c r="O16" i="3"/>
  <c r="O17" i="3"/>
  <c r="O8" i="3"/>
  <c r="Z10" i="3"/>
  <c r="Z12" i="3"/>
  <c r="Z14" i="3"/>
  <c r="Z16" i="3"/>
  <c r="Z17" i="3"/>
  <c r="M17" i="3"/>
  <c r="M10" i="3"/>
  <c r="M12" i="3"/>
  <c r="M14" i="3"/>
  <c r="M16" i="3"/>
  <c r="Y17" i="3"/>
  <c r="Y10" i="3"/>
  <c r="Y12" i="3"/>
  <c r="Y14" i="3"/>
  <c r="Y16" i="3"/>
  <c r="L8" i="3"/>
  <c r="L10" i="3"/>
  <c r="L12" i="3"/>
  <c r="L14" i="3"/>
  <c r="L16" i="3"/>
  <c r="L17" i="3"/>
  <c r="AN8" i="7"/>
  <c r="W8" i="7"/>
  <c r="H82" i="7"/>
  <c r="N82" i="7"/>
  <c r="AI82" i="7"/>
  <c r="AK83" i="7"/>
  <c r="H92" i="7"/>
  <c r="N92" i="7"/>
  <c r="V82" i="7"/>
  <c r="AK98" i="7"/>
  <c r="AK89" i="7"/>
  <c r="AD82" i="7"/>
  <c r="AM72" i="7"/>
  <c r="AK71" i="7"/>
  <c r="AK78" i="7"/>
  <c r="V59" i="7"/>
  <c r="Q59" i="7"/>
  <c r="AD59" i="7"/>
  <c r="AI59" i="7"/>
  <c r="AI15" i="7"/>
  <c r="M42" i="7"/>
  <c r="AA42" i="7"/>
  <c r="N42" i="7"/>
  <c r="Q40" i="7"/>
  <c r="M34" i="7"/>
  <c r="N34" i="7"/>
  <c r="AI16" i="7"/>
  <c r="M26" i="7"/>
  <c r="AD22" i="7"/>
  <c r="V16" i="7"/>
  <c r="AG22" i="7"/>
  <c r="AJ22" i="7"/>
  <c r="AI34" i="7"/>
  <c r="Q39" i="7"/>
  <c r="AI47" i="7"/>
  <c r="Z42" i="7"/>
  <c r="N47" i="7"/>
  <c r="AI50" i="7"/>
  <c r="AI38" i="7"/>
  <c r="H35" i="7"/>
  <c r="Z35" i="7"/>
  <c r="AD35" i="7"/>
  <c r="M38" i="7"/>
  <c r="AI39" i="7"/>
  <c r="AI35" i="7"/>
  <c r="N38" i="7"/>
  <c r="AI42" i="7"/>
  <c r="V47" i="7"/>
  <c r="Q48" i="7"/>
  <c r="AL50" i="7"/>
  <c r="Z38" i="7"/>
  <c r="V38" i="7"/>
  <c r="H39" i="7"/>
  <c r="AA39" i="7"/>
  <c r="AD40" i="7"/>
  <c r="AL46" i="7"/>
  <c r="V50" i="7"/>
  <c r="AI43" i="7"/>
  <c r="AD44" i="7"/>
  <c r="AA31" i="7"/>
  <c r="N31" i="7"/>
  <c r="Z14" i="7"/>
  <c r="AA14" i="7"/>
  <c r="M14" i="7"/>
  <c r="AA9" i="7"/>
  <c r="N9" i="7"/>
  <c r="M9" i="7"/>
  <c r="N18" i="7"/>
  <c r="M18" i="7"/>
  <c r="AA18" i="7"/>
  <c r="Z18" i="7"/>
  <c r="AI27" i="7"/>
  <c r="AI11" i="7"/>
  <c r="V10" i="7"/>
  <c r="H11" i="7"/>
  <c r="Q14" i="7"/>
  <c r="N22" i="7"/>
  <c r="T22" i="7"/>
  <c r="V27" i="7"/>
  <c r="Q18" i="7"/>
  <c r="AK18" i="7"/>
  <c r="AI20" i="7"/>
  <c r="AM18" i="7"/>
  <c r="V11" i="7"/>
  <c r="V14" i="7"/>
  <c r="AI19" i="7"/>
  <c r="AA27" i="7"/>
  <c r="AG27" i="7"/>
  <c r="AJ27" i="7"/>
  <c r="Z22" i="7"/>
  <c r="AI26" i="7"/>
  <c r="AK17" i="7"/>
  <c r="AM17" i="7"/>
  <c r="AM20" i="7"/>
  <c r="AK20" i="7"/>
  <c r="AM33" i="7"/>
  <c r="AK33" i="7"/>
  <c r="AM26" i="7"/>
  <c r="AK26" i="7"/>
  <c r="N15" i="7"/>
  <c r="AA15" i="7"/>
  <c r="AG15" i="7"/>
  <c r="M15" i="7"/>
  <c r="Z15" i="7"/>
  <c r="AM37" i="7"/>
  <c r="AK37" i="7"/>
  <c r="AA12" i="7"/>
  <c r="M12" i="7"/>
  <c r="Z12" i="7"/>
  <c r="AM41" i="7"/>
  <c r="AK41" i="7"/>
  <c r="T10" i="7"/>
  <c r="W10" i="7"/>
  <c r="AL9" i="7"/>
  <c r="AK9" i="7"/>
  <c r="N17" i="7"/>
  <c r="M17" i="7"/>
  <c r="AA17" i="7"/>
  <c r="Z17" i="7"/>
  <c r="AL20" i="7"/>
  <c r="Z39" i="7"/>
  <c r="M39" i="7"/>
  <c r="N39" i="7"/>
  <c r="AA20" i="7"/>
  <c r="AG20" i="7"/>
  <c r="AJ20" i="7"/>
  <c r="N20" i="7"/>
  <c r="M20" i="7"/>
  <c r="Z20" i="7"/>
  <c r="Z33" i="7"/>
  <c r="M33" i="7"/>
  <c r="AA33" i="7"/>
  <c r="N33" i="7"/>
  <c r="AM13" i="7"/>
  <c r="AK13" i="7"/>
  <c r="AM24" i="7"/>
  <c r="AK24" i="7"/>
  <c r="Z10" i="7"/>
  <c r="AM10" i="7"/>
  <c r="N14" i="7"/>
  <c r="AE17" i="7"/>
  <c r="R17" i="7"/>
  <c r="AL17" i="7"/>
  <c r="AD18" i="7"/>
  <c r="Q20" i="7"/>
  <c r="AE20" i="7"/>
  <c r="I21" i="7"/>
  <c r="AL21" i="7"/>
  <c r="Z21" i="7"/>
  <c r="R22" i="7"/>
  <c r="AM27" i="7"/>
  <c r="AL27" i="7"/>
  <c r="AK27" i="7"/>
  <c r="R35" i="7"/>
  <c r="AE37" i="7"/>
  <c r="R37" i="7"/>
  <c r="I43" i="7"/>
  <c r="AL43" i="7"/>
  <c r="V43" i="7"/>
  <c r="AM63" i="7"/>
  <c r="AL63" i="7"/>
  <c r="AM76" i="7"/>
  <c r="AL76" i="7"/>
  <c r="AK76" i="7"/>
  <c r="AA46" i="7"/>
  <c r="Z46" i="7"/>
  <c r="AI9" i="7"/>
  <c r="M10" i="7"/>
  <c r="AA10" i="7"/>
  <c r="AG10" i="7"/>
  <c r="AD13" i="7"/>
  <c r="Q13" i="7"/>
  <c r="V13" i="7"/>
  <c r="AD16" i="7"/>
  <c r="AE18" i="7"/>
  <c r="H19" i="7"/>
  <c r="R20" i="7"/>
  <c r="AA21" i="7"/>
  <c r="AE23" i="7"/>
  <c r="AI24" i="7"/>
  <c r="H25" i="7"/>
  <c r="I31" i="7"/>
  <c r="AL31" i="7"/>
  <c r="Z37" i="7"/>
  <c r="M37" i="7"/>
  <c r="AA37" i="7"/>
  <c r="N37" i="7"/>
  <c r="R39" i="7"/>
  <c r="AE41" i="7"/>
  <c r="R41" i="7"/>
  <c r="AD47" i="7"/>
  <c r="AG47" i="7"/>
  <c r="AJ47" i="7"/>
  <c r="H60" i="7"/>
  <c r="AM65" i="7"/>
  <c r="AK65" i="7"/>
  <c r="AD17" i="7"/>
  <c r="Q17" i="7"/>
  <c r="AE13" i="7"/>
  <c r="R13" i="7"/>
  <c r="AL13" i="7"/>
  <c r="AD14" i="7"/>
  <c r="Q16" i="7"/>
  <c r="AE16" i="7"/>
  <c r="M21" i="7"/>
  <c r="AI22" i="7"/>
  <c r="M24" i="7"/>
  <c r="AD24" i="7"/>
  <c r="M27" i="7"/>
  <c r="Q31" i="7"/>
  <c r="AI33" i="7"/>
  <c r="AK34" i="7"/>
  <c r="H41" i="7"/>
  <c r="AE47" i="7"/>
  <c r="AL72" i="7"/>
  <c r="AD9" i="7"/>
  <c r="Q9" i="7"/>
  <c r="V9" i="7"/>
  <c r="AD12" i="7"/>
  <c r="H13" i="7"/>
  <c r="AE14" i="7"/>
  <c r="V22" i="7"/>
  <c r="N24" i="7"/>
  <c r="AD25" i="7"/>
  <c r="N27" i="7"/>
  <c r="AI32" i="7"/>
  <c r="V32" i="7"/>
  <c r="H32" i="7"/>
  <c r="AL34" i="7"/>
  <c r="AI37" i="7"/>
  <c r="AK38" i="7"/>
  <c r="I45" i="7"/>
  <c r="AL45" i="7"/>
  <c r="M46" i="7"/>
  <c r="R48" i="7"/>
  <c r="I74" i="7"/>
  <c r="AL74" i="7"/>
  <c r="AE9" i="7"/>
  <c r="R9" i="7"/>
  <c r="Q12" i="7"/>
  <c r="AE12" i="7"/>
  <c r="AI18" i="7"/>
  <c r="AK22" i="7"/>
  <c r="V33" i="7"/>
  <c r="AD36" i="7"/>
  <c r="AL38" i="7"/>
  <c r="AK42" i="7"/>
  <c r="N46" i="7"/>
  <c r="AL49" i="7"/>
  <c r="AD49" i="7"/>
  <c r="Q49" i="7"/>
  <c r="H49" i="7"/>
  <c r="AL12" i="7"/>
  <c r="I59" i="7"/>
  <c r="V20" i="7"/>
  <c r="AL22" i="7"/>
  <c r="Q25" i="7"/>
  <c r="V31" i="7"/>
  <c r="V37" i="7"/>
  <c r="Q47" i="7"/>
  <c r="AE49" i="7"/>
  <c r="R49" i="7"/>
  <c r="R70" i="7"/>
  <c r="AE8" i="7"/>
  <c r="Z11" i="7"/>
  <c r="I19" i="7"/>
  <c r="AD19" i="7"/>
  <c r="V41" i="7"/>
  <c r="R47" i="7"/>
  <c r="AI49" i="7"/>
  <c r="AA24" i="7"/>
  <c r="M11" i="7"/>
  <c r="M22" i="7"/>
  <c r="AK23" i="7"/>
  <c r="Q24" i="7"/>
  <c r="V26" i="7"/>
  <c r="AG34" i="7"/>
  <c r="AJ34" i="7"/>
  <c r="AL59" i="7"/>
  <c r="AE59" i="7"/>
  <c r="H69" i="7"/>
  <c r="AD69" i="7"/>
  <c r="Q69" i="7"/>
  <c r="V17" i="7"/>
  <c r="AI12" i="7"/>
  <c r="AK14" i="7"/>
  <c r="I15" i="7"/>
  <c r="AA16" i="7"/>
  <c r="AG16" i="7"/>
  <c r="N16" i="7"/>
  <c r="AK16" i="7"/>
  <c r="AD23" i="7"/>
  <c r="Q23" i="7"/>
  <c r="V23" i="7"/>
  <c r="AL23" i="7"/>
  <c r="AI25" i="7"/>
  <c r="AD39" i="7"/>
  <c r="Z43" i="7"/>
  <c r="M43" i="7"/>
  <c r="AM49" i="7"/>
  <c r="AK49" i="7"/>
  <c r="AL89" i="7"/>
  <c r="AE33" i="7"/>
  <c r="R33" i="7"/>
  <c r="AE70" i="7"/>
  <c r="V12" i="7"/>
  <c r="AL14" i="7"/>
  <c r="Q15" i="7"/>
  <c r="AL16" i="7"/>
  <c r="AI17" i="7"/>
  <c r="AG18" i="7"/>
  <c r="AJ18" i="7"/>
  <c r="AD21" i="7"/>
  <c r="Q21" i="7"/>
  <c r="V21" i="7"/>
  <c r="AL24" i="7"/>
  <c r="Z31" i="7"/>
  <c r="M31" i="7"/>
  <c r="AI31" i="7"/>
  <c r="AD43" i="7"/>
  <c r="I39" i="7"/>
  <c r="V39" i="7"/>
  <c r="I11" i="7"/>
  <c r="AD11" i="7"/>
  <c r="AK12" i="7"/>
  <c r="R15" i="7"/>
  <c r="AE21" i="7"/>
  <c r="R21" i="7"/>
  <c r="H23" i="7"/>
  <c r="R24" i="7"/>
  <c r="V25" i="7"/>
  <c r="AD31" i="7"/>
  <c r="I35" i="7"/>
  <c r="V35" i="7"/>
  <c r="N43" i="7"/>
  <c r="AE43" i="7"/>
  <c r="AG43" i="7"/>
  <c r="AJ43" i="7"/>
  <c r="N50" i="7"/>
  <c r="M50" i="7"/>
  <c r="AA50" i="7"/>
  <c r="AL65" i="7"/>
  <c r="AM70" i="7"/>
  <c r="AK70" i="7"/>
  <c r="AD26" i="7"/>
  <c r="AL26" i="7"/>
  <c r="AD45" i="7"/>
  <c r="Q45" i="7"/>
  <c r="AI48" i="7"/>
  <c r="V48" i="7"/>
  <c r="H48" i="7"/>
  <c r="H59" i="7"/>
  <c r="O60" i="7"/>
  <c r="J61" i="7"/>
  <c r="AB60" i="7"/>
  <c r="Z82" i="7"/>
  <c r="M82" i="7"/>
  <c r="AA82" i="7"/>
  <c r="AE26" i="7"/>
  <c r="R26" i="7"/>
  <c r="AE45" i="7"/>
  <c r="R45" i="7"/>
  <c r="AH60" i="7"/>
  <c r="AE60" i="7"/>
  <c r="AK62" i="7"/>
  <c r="AM62" i="7"/>
  <c r="AA26" i="7"/>
  <c r="N26" i="7"/>
  <c r="AL33" i="7"/>
  <c r="AD33" i="7"/>
  <c r="Q33" i="7"/>
  <c r="AL35" i="7"/>
  <c r="AI36" i="7"/>
  <c r="V36" i="7"/>
  <c r="H36" i="7"/>
  <c r="AL37" i="7"/>
  <c r="AD37" i="7"/>
  <c r="Q37" i="7"/>
  <c r="AL39" i="7"/>
  <c r="AI40" i="7"/>
  <c r="V40" i="7"/>
  <c r="H40" i="7"/>
  <c r="AL41" i="7"/>
  <c r="AD41" i="7"/>
  <c r="Q41" i="7"/>
  <c r="AI44" i="7"/>
  <c r="V44" i="7"/>
  <c r="H44" i="7"/>
  <c r="Z45" i="7"/>
  <c r="M45" i="7"/>
  <c r="AA45" i="7"/>
  <c r="N45" i="7"/>
  <c r="Z47" i="7"/>
  <c r="M47" i="7"/>
  <c r="V60" i="7"/>
  <c r="I60" i="7"/>
  <c r="I47" i="7"/>
  <c r="AL47" i="7"/>
  <c r="R59" i="7"/>
  <c r="AL88" i="7"/>
  <c r="AK88" i="7"/>
  <c r="AM88" i="7"/>
  <c r="I25" i="7"/>
  <c r="Q27" i="7"/>
  <c r="AD27" i="7"/>
  <c r="I32" i="7"/>
  <c r="AL32" i="7"/>
  <c r="Q34" i="7"/>
  <c r="AD34" i="7"/>
  <c r="Q38" i="7"/>
  <c r="AD38" i="7"/>
  <c r="AG38" i="7"/>
  <c r="AJ38" i="7"/>
  <c r="Q42" i="7"/>
  <c r="T42" i="7"/>
  <c r="W42" i="7"/>
  <c r="AD42" i="7"/>
  <c r="I44" i="7"/>
  <c r="Q46" i="7"/>
  <c r="AD46" i="7"/>
  <c r="I48" i="7"/>
  <c r="Q50" i="7"/>
  <c r="AD50" i="7"/>
  <c r="I75" i="7"/>
  <c r="AL83" i="7"/>
  <c r="V83" i="7"/>
  <c r="H83" i="7"/>
  <c r="Z83" i="7"/>
  <c r="I85" i="7"/>
  <c r="I69" i="7"/>
  <c r="V69" i="7"/>
  <c r="AL84" i="7"/>
  <c r="AM97" i="7"/>
  <c r="AL97" i="7"/>
  <c r="AL98" i="7"/>
  <c r="R69" i="7"/>
  <c r="AE71" i="7"/>
  <c r="R71" i="7"/>
  <c r="H71" i="7"/>
  <c r="I73" i="7"/>
  <c r="AL73" i="7"/>
  <c r="AK68" i="7"/>
  <c r="AM68" i="7"/>
  <c r="AL78" i="7"/>
  <c r="I91" i="7"/>
  <c r="I93" i="7"/>
  <c r="J95" i="7"/>
  <c r="AH94" i="7"/>
  <c r="AI94" i="7"/>
  <c r="U94" i="7"/>
  <c r="V94" i="7"/>
  <c r="H94" i="7"/>
  <c r="AB94" i="7"/>
  <c r="O94" i="7"/>
  <c r="I94" i="7"/>
  <c r="I99" i="7"/>
  <c r="AL99" i="7"/>
  <c r="AI69" i="7"/>
  <c r="AE93" i="7"/>
  <c r="AM96" i="7"/>
  <c r="AL96" i="7"/>
  <c r="AK96" i="7"/>
  <c r="I100" i="7"/>
  <c r="AL100" i="7"/>
  <c r="I66" i="7"/>
  <c r="U71" i="7"/>
  <c r="Q71" i="7"/>
  <c r="AH71" i="7"/>
  <c r="J72" i="7"/>
  <c r="H72" i="7"/>
  <c r="I86" i="7"/>
  <c r="I92" i="7"/>
  <c r="I64" i="7"/>
  <c r="R82" i="7"/>
  <c r="I90" i="7"/>
  <c r="AL90" i="7"/>
  <c r="U83" i="7"/>
  <c r="AH83" i="7"/>
  <c r="AE83" i="7"/>
  <c r="J84" i="7"/>
  <c r="AL85" i="7"/>
  <c r="AL91" i="7"/>
  <c r="R93" i="7"/>
  <c r="I95" i="7"/>
  <c r="I101" i="7"/>
  <c r="O71" i="7"/>
  <c r="R92" i="7"/>
  <c r="I82" i="7"/>
  <c r="I61" i="7"/>
  <c r="AL61" i="7"/>
  <c r="I67" i="7"/>
  <c r="I87" i="7"/>
  <c r="T39" i="3"/>
  <c r="W39" i="3"/>
  <c r="AM20" i="3"/>
  <c r="AL20" i="3"/>
  <c r="AK20" i="3"/>
  <c r="AM83" i="3"/>
  <c r="AL83" i="3"/>
  <c r="AK83" i="3"/>
  <c r="AM23" i="3"/>
  <c r="AL23" i="3"/>
  <c r="AK23" i="3"/>
  <c r="AM25" i="3"/>
  <c r="AL25" i="3"/>
  <c r="AK25" i="3"/>
  <c r="AM48" i="3"/>
  <c r="AL48" i="3"/>
  <c r="AK48" i="3"/>
  <c r="AM16" i="3"/>
  <c r="AK16" i="3"/>
  <c r="AL16" i="3"/>
  <c r="AM36" i="3"/>
  <c r="AL36" i="3"/>
  <c r="AK36" i="3"/>
  <c r="AM18" i="3"/>
  <c r="AL18" i="3"/>
  <c r="AK18" i="3"/>
  <c r="AK9" i="3"/>
  <c r="AM9" i="3"/>
  <c r="AL9" i="3"/>
  <c r="W12" i="3"/>
  <c r="Q17" i="3"/>
  <c r="T17" i="3"/>
  <c r="Q12" i="3"/>
  <c r="AL11" i="3"/>
  <c r="AL13" i="3"/>
  <c r="AK22" i="3"/>
  <c r="V23" i="3"/>
  <c r="AI34" i="3"/>
  <c r="AI35" i="3"/>
  <c r="AL46" i="3"/>
  <c r="I87" i="3"/>
  <c r="I99" i="3"/>
  <c r="J61" i="3"/>
  <c r="H61" i="3"/>
  <c r="H60" i="3"/>
  <c r="AE38" i="3"/>
  <c r="AE50" i="3"/>
  <c r="AE19" i="3"/>
  <c r="AD19" i="3"/>
  <c r="AL22" i="3"/>
  <c r="AE24" i="3"/>
  <c r="AD24" i="3"/>
  <c r="V33" i="3"/>
  <c r="AD34" i="3"/>
  <c r="AE34" i="3"/>
  <c r="AM35" i="3"/>
  <c r="AL35" i="3"/>
  <c r="AK35" i="3"/>
  <c r="V37" i="3"/>
  <c r="V45" i="3"/>
  <c r="AI46" i="3"/>
  <c r="I59" i="3"/>
  <c r="V59" i="3"/>
  <c r="AM60" i="3"/>
  <c r="AK60" i="3"/>
  <c r="AM85" i="3"/>
  <c r="AK85" i="3"/>
  <c r="AE16" i="3"/>
  <c r="AG16" i="3"/>
  <c r="AJ16" i="3"/>
  <c r="V21" i="3"/>
  <c r="AI40" i="3"/>
  <c r="AM47" i="3"/>
  <c r="AL47" i="3"/>
  <c r="AK47" i="3"/>
  <c r="V49" i="3"/>
  <c r="I72" i="3"/>
  <c r="I86" i="3"/>
  <c r="AM91" i="3"/>
  <c r="AL91" i="3"/>
  <c r="AK91" i="3"/>
  <c r="N22" i="3"/>
  <c r="AA22" i="3"/>
  <c r="AE60" i="3"/>
  <c r="AM8" i="3"/>
  <c r="AD12" i="4"/>
  <c r="AI12" i="4"/>
  <c r="AA36" i="4"/>
  <c r="N36" i="4"/>
  <c r="M36" i="4"/>
  <c r="Z36" i="4"/>
  <c r="I62" i="3"/>
  <c r="AK10" i="3"/>
  <c r="W16" i="3"/>
  <c r="AD11" i="3"/>
  <c r="AG11" i="3"/>
  <c r="AJ11" i="3"/>
  <c r="AE13" i="3"/>
  <c r="Q27" i="3"/>
  <c r="I39" i="3"/>
  <c r="V39" i="3"/>
  <c r="AE40" i="3"/>
  <c r="AG40" i="3"/>
  <c r="AJ40" i="3"/>
  <c r="AD40" i="3"/>
  <c r="AM41" i="3"/>
  <c r="AK41" i="3"/>
  <c r="AM70" i="3"/>
  <c r="AK70" i="3"/>
  <c r="AM77" i="3"/>
  <c r="AL77" i="3"/>
  <c r="AM82" i="3"/>
  <c r="AL82" i="3"/>
  <c r="AK82" i="3"/>
  <c r="AM92" i="3"/>
  <c r="AL92" i="3"/>
  <c r="AB70" i="3"/>
  <c r="J71" i="3"/>
  <c r="U70" i="3"/>
  <c r="Q70" i="3"/>
  <c r="V70" i="3"/>
  <c r="O70" i="3"/>
  <c r="AA12" i="3"/>
  <c r="AE46" i="3"/>
  <c r="AG46" i="3"/>
  <c r="Z82" i="3"/>
  <c r="N82" i="3"/>
  <c r="Q24" i="3"/>
  <c r="R24" i="3"/>
  <c r="V27" i="3"/>
  <c r="AK43" i="3"/>
  <c r="AM67" i="3"/>
  <c r="AL67" i="3"/>
  <c r="AK67" i="3"/>
  <c r="I71" i="3"/>
  <c r="AK75" i="3"/>
  <c r="AL76" i="3"/>
  <c r="AK76" i="3"/>
  <c r="AM76" i="3"/>
  <c r="AI92" i="3"/>
  <c r="J84" i="3"/>
  <c r="H83" i="3"/>
  <c r="U83" i="3"/>
  <c r="Q83" i="3"/>
  <c r="AH83" i="3"/>
  <c r="AB83" i="3"/>
  <c r="AA10" i="3"/>
  <c r="N10" i="3"/>
  <c r="T12" i="3"/>
  <c r="AE35" i="3"/>
  <c r="R47" i="3"/>
  <c r="N94" i="3"/>
  <c r="AA94" i="3"/>
  <c r="Z94" i="3"/>
  <c r="Q18" i="3"/>
  <c r="R18" i="3"/>
  <c r="I14" i="3"/>
  <c r="V12" i="3"/>
  <c r="AD25" i="3"/>
  <c r="AE25" i="3"/>
  <c r="AI42" i="3"/>
  <c r="AM68" i="3"/>
  <c r="AL68" i="3"/>
  <c r="AL75" i="3"/>
  <c r="AD14" i="3"/>
  <c r="T24" i="3"/>
  <c r="AJ36" i="3"/>
  <c r="I40" i="3"/>
  <c r="AL43" i="3"/>
  <c r="AM78" i="3"/>
  <c r="AL78" i="3"/>
  <c r="I12" i="3"/>
  <c r="AE9" i="3"/>
  <c r="AD9" i="3"/>
  <c r="AE14" i="3"/>
  <c r="Q11" i="3"/>
  <c r="R11" i="3"/>
  <c r="T11" i="3"/>
  <c r="AK15" i="3"/>
  <c r="V13" i="3"/>
  <c r="R13" i="3"/>
  <c r="AD20" i="3"/>
  <c r="AD8" i="3"/>
  <c r="AI8" i="3"/>
  <c r="AE31" i="3"/>
  <c r="V34" i="3"/>
  <c r="Q40" i="3"/>
  <c r="AI43" i="3"/>
  <c r="AI50" i="3"/>
  <c r="V60" i="3"/>
  <c r="AL63" i="3"/>
  <c r="AM65" i="3"/>
  <c r="AL65" i="3"/>
  <c r="AM84" i="3"/>
  <c r="AK84" i="3"/>
  <c r="AI93" i="3"/>
  <c r="AI94" i="3"/>
  <c r="AM97" i="3"/>
  <c r="AK97" i="3"/>
  <c r="AL97" i="3"/>
  <c r="AG14" i="3"/>
  <c r="AJ14" i="3"/>
  <c r="N41" i="3"/>
  <c r="AA41" i="3"/>
  <c r="AG41" i="3"/>
  <c r="Z41" i="3"/>
  <c r="AK21" i="3"/>
  <c r="AI23" i="3"/>
  <c r="AM32" i="3"/>
  <c r="AK32" i="3"/>
  <c r="AI38" i="3"/>
  <c r="AM44" i="3"/>
  <c r="AL44" i="3"/>
  <c r="AK44" i="3"/>
  <c r="AL64" i="3"/>
  <c r="AK64" i="3"/>
  <c r="AM64" i="3"/>
  <c r="V83" i="3"/>
  <c r="AD93" i="3"/>
  <c r="AE93" i="3"/>
  <c r="AL94" i="3"/>
  <c r="AM94" i="3"/>
  <c r="AK94" i="3"/>
  <c r="AM100" i="3"/>
  <c r="AK100" i="3"/>
  <c r="AA34" i="3"/>
  <c r="AG34" i="3"/>
  <c r="AJ34" i="3"/>
  <c r="M34" i="3"/>
  <c r="Q13" i="3"/>
  <c r="AD22" i="3"/>
  <c r="AD37" i="3"/>
  <c r="AD43" i="3"/>
  <c r="AE21" i="3"/>
  <c r="AG21" i="3"/>
  <c r="AJ21" i="3"/>
  <c r="AD21" i="3"/>
  <c r="V17" i="3"/>
  <c r="R9" i="3"/>
  <c r="T9" i="3"/>
  <c r="W9" i="3"/>
  <c r="Q14" i="3"/>
  <c r="AE18" i="3"/>
  <c r="AG18" i="3"/>
  <c r="AJ18" i="3"/>
  <c r="AD18" i="3"/>
  <c r="AI19" i="3"/>
  <c r="AL21" i="3"/>
  <c r="AD23" i="3"/>
  <c r="AI24" i="3"/>
  <c r="Q25" i="3"/>
  <c r="AD26" i="3"/>
  <c r="I31" i="3"/>
  <c r="Q36" i="3"/>
  <c r="V36" i="3"/>
  <c r="I42" i="3"/>
  <c r="V42" i="3"/>
  <c r="AM50" i="3"/>
  <c r="AK50" i="3"/>
  <c r="AM66" i="3"/>
  <c r="AL66" i="3"/>
  <c r="I69" i="3"/>
  <c r="I89" i="3"/>
  <c r="I96" i="3"/>
  <c r="AG25" i="3"/>
  <c r="AJ25" i="3"/>
  <c r="AK24" i="3"/>
  <c r="AM33" i="3"/>
  <c r="AL33" i="3"/>
  <c r="AM38" i="3"/>
  <c r="AK38" i="3"/>
  <c r="AM45" i="3"/>
  <c r="AL45" i="3"/>
  <c r="V48" i="3"/>
  <c r="AM93" i="3"/>
  <c r="AL93" i="3"/>
  <c r="R15" i="3"/>
  <c r="AK19" i="3"/>
  <c r="V20" i="3"/>
  <c r="AI12" i="3"/>
  <c r="I17" i="3"/>
  <c r="AI9" i="3"/>
  <c r="AD17" i="3"/>
  <c r="AE17" i="3"/>
  <c r="AD12" i="3"/>
  <c r="AI11" i="3"/>
  <c r="AI13" i="3"/>
  <c r="AL19" i="3"/>
  <c r="AL24" i="3"/>
  <c r="I26" i="3"/>
  <c r="I27" i="3"/>
  <c r="V31" i="3"/>
  <c r="AI33" i="3"/>
  <c r="I37" i="3"/>
  <c r="AJ45" i="3"/>
  <c r="AI45" i="3"/>
  <c r="I49" i="3"/>
  <c r="AD59" i="3"/>
  <c r="AI60" i="3"/>
  <c r="AK61" i="3"/>
  <c r="AM61" i="3"/>
  <c r="I74" i="3"/>
  <c r="Q93" i="3"/>
  <c r="R93" i="3"/>
  <c r="AD49" i="3"/>
  <c r="Q39" i="3"/>
  <c r="AD42" i="3"/>
  <c r="M49" i="3"/>
  <c r="Q59" i="3"/>
  <c r="AE20" i="3"/>
  <c r="AG20" i="3"/>
  <c r="AJ20" i="3"/>
  <c r="AI16" i="4"/>
  <c r="AD16" i="4"/>
  <c r="AD16" i="3"/>
  <c r="R23" i="3"/>
  <c r="R32" i="3"/>
  <c r="H32" i="3"/>
  <c r="R38" i="3"/>
  <c r="R44" i="3"/>
  <c r="H44" i="3"/>
  <c r="R70" i="3"/>
  <c r="R15" i="4"/>
  <c r="AE15" i="4"/>
  <c r="V15" i="4"/>
  <c r="H15" i="4"/>
  <c r="Q42" i="3"/>
  <c r="AK73" i="3"/>
  <c r="AK88" i="3"/>
  <c r="AD92" i="3"/>
  <c r="I95" i="3"/>
  <c r="AL101" i="3"/>
  <c r="AM101" i="3"/>
  <c r="AD10" i="3"/>
  <c r="Q16" i="3"/>
  <c r="AD27" i="3"/>
  <c r="AG27" i="3"/>
  <c r="AE42" i="3"/>
  <c r="AG42" i="3"/>
  <c r="AJ42" i="3"/>
  <c r="H50" i="3"/>
  <c r="AA93" i="3"/>
  <c r="AG93" i="3"/>
  <c r="AJ93" i="3"/>
  <c r="N93" i="3"/>
  <c r="H10" i="4"/>
  <c r="R10" i="4"/>
  <c r="V39" i="4"/>
  <c r="Q39" i="4"/>
  <c r="R39" i="3"/>
  <c r="T42" i="3"/>
  <c r="W42" i="3"/>
  <c r="AE45" i="3"/>
  <c r="AG45" i="3"/>
  <c r="N59" i="3"/>
  <c r="AA59" i="3"/>
  <c r="AG59" i="3"/>
  <c r="AJ59" i="3"/>
  <c r="AE23" i="3"/>
  <c r="AD33" i="3"/>
  <c r="AO45" i="3"/>
  <c r="AN45" i="3"/>
  <c r="AE24" i="4"/>
  <c r="AD24" i="4"/>
  <c r="AI24" i="4"/>
  <c r="Q33" i="3"/>
  <c r="AD36" i="3"/>
  <c r="AJ41" i="3"/>
  <c r="Q45" i="3"/>
  <c r="V92" i="3"/>
  <c r="J95" i="3"/>
  <c r="AG17" i="3"/>
  <c r="AJ17" i="3"/>
  <c r="N27" i="3"/>
  <c r="AA33" i="3"/>
  <c r="R45" i="3"/>
  <c r="T45" i="3"/>
  <c r="W45" i="3"/>
  <c r="T48" i="3"/>
  <c r="W48" i="3"/>
  <c r="AA9" i="4"/>
  <c r="AG9" i="4"/>
  <c r="AJ9" i="4"/>
  <c r="N9" i="4"/>
  <c r="R16" i="4"/>
  <c r="AJ46" i="3"/>
  <c r="V50" i="3"/>
  <c r="H23" i="3"/>
  <c r="AG48" i="3"/>
  <c r="AJ48" i="3"/>
  <c r="R59" i="3"/>
  <c r="AE70" i="3"/>
  <c r="Q9" i="3"/>
  <c r="Q20" i="3"/>
  <c r="T20" i="3"/>
  <c r="Q26" i="3"/>
  <c r="H26" i="3"/>
  <c r="Q35" i="3"/>
  <c r="H35" i="3"/>
  <c r="Q41" i="3"/>
  <c r="Q47" i="3"/>
  <c r="H47" i="3"/>
  <c r="AD82" i="3"/>
  <c r="Q82" i="3"/>
  <c r="AE14" i="4"/>
  <c r="R14" i="4"/>
  <c r="AK19" i="4"/>
  <c r="AM19" i="4"/>
  <c r="AL19" i="4"/>
  <c r="Q10" i="3"/>
  <c r="R12" i="3"/>
  <c r="AE26" i="3"/>
  <c r="AE41" i="3"/>
  <c r="AE47" i="3"/>
  <c r="AE82" i="3"/>
  <c r="AG82" i="3"/>
  <c r="AJ82" i="3"/>
  <c r="R82" i="3"/>
  <c r="AE94" i="3"/>
  <c r="R94" i="3"/>
  <c r="Q27" i="4"/>
  <c r="H27" i="4"/>
  <c r="AL27" i="4"/>
  <c r="AD27" i="4"/>
  <c r="AJ27" i="3"/>
  <c r="AE39" i="3"/>
  <c r="AG39" i="3"/>
  <c r="Q48" i="3"/>
  <c r="N19" i="3"/>
  <c r="AE36" i="3"/>
  <c r="AG36" i="3"/>
  <c r="AA49" i="3"/>
  <c r="AG49" i="3"/>
  <c r="H70" i="3"/>
  <c r="V41" i="3"/>
  <c r="W46" i="3"/>
  <c r="AJ49" i="3"/>
  <c r="M59" i="3"/>
  <c r="AM98" i="3"/>
  <c r="AL98" i="3"/>
  <c r="AA9" i="3"/>
  <c r="AG9" i="3"/>
  <c r="AJ9" i="3"/>
  <c r="N31" i="3"/>
  <c r="R33" i="3"/>
  <c r="T33" i="3"/>
  <c r="W33" i="3"/>
  <c r="AE44" i="3"/>
  <c r="AO46" i="3"/>
  <c r="T46" i="3"/>
  <c r="AE92" i="3"/>
  <c r="AG92" i="3"/>
  <c r="AJ92" i="3"/>
  <c r="AA13" i="4"/>
  <c r="N13" i="4"/>
  <c r="Z13" i="4"/>
  <c r="M13" i="4"/>
  <c r="R33" i="4"/>
  <c r="AI33" i="4"/>
  <c r="H33" i="4"/>
  <c r="AE33" i="4"/>
  <c r="AG31" i="3"/>
  <c r="AJ31" i="3"/>
  <c r="H38" i="3"/>
  <c r="AD13" i="3"/>
  <c r="H13" i="3"/>
  <c r="AE15" i="3"/>
  <c r="Q22" i="3"/>
  <c r="Q31" i="3"/>
  <c r="Q37" i="3"/>
  <c r="H37" i="3"/>
  <c r="Q43" i="3"/>
  <c r="H43" i="3"/>
  <c r="Q49" i="3"/>
  <c r="T49" i="3"/>
  <c r="H69" i="3"/>
  <c r="Q69" i="3"/>
  <c r="H84" i="3"/>
  <c r="R8" i="3"/>
  <c r="R92" i="3"/>
  <c r="V11" i="4"/>
  <c r="R11" i="4"/>
  <c r="I11" i="4"/>
  <c r="Z22" i="4"/>
  <c r="M22" i="4"/>
  <c r="AA22" i="4"/>
  <c r="AG22" i="4"/>
  <c r="AJ22" i="4"/>
  <c r="N22" i="4"/>
  <c r="I25" i="4"/>
  <c r="AL25" i="4"/>
  <c r="R10" i="3"/>
  <c r="R19" i="3"/>
  <c r="R25" i="3"/>
  <c r="T25" i="3"/>
  <c r="W25" i="3"/>
  <c r="R34" i="3"/>
  <c r="T34" i="3"/>
  <c r="R40" i="3"/>
  <c r="R46" i="3"/>
  <c r="AN46" i="3"/>
  <c r="R60" i="3"/>
  <c r="V10" i="4"/>
  <c r="AE12" i="4"/>
  <c r="AE16" i="4"/>
  <c r="H17" i="4"/>
  <c r="AI17" i="4"/>
  <c r="Q17" i="4"/>
  <c r="R25" i="4"/>
  <c r="AI26" i="4"/>
  <c r="AK48" i="4"/>
  <c r="AM48" i="4"/>
  <c r="AL48" i="4"/>
  <c r="AL11" i="4"/>
  <c r="AI15" i="4"/>
  <c r="AD15" i="4"/>
  <c r="AI20" i="4"/>
  <c r="N35" i="4"/>
  <c r="Z35" i="4"/>
  <c r="M35" i="4"/>
  <c r="N12" i="4"/>
  <c r="M12" i="4"/>
  <c r="AA12" i="4"/>
  <c r="V16" i="4"/>
  <c r="AD26" i="4"/>
  <c r="V26" i="4"/>
  <c r="AL26" i="4"/>
  <c r="H26" i="4"/>
  <c r="Q26" i="4"/>
  <c r="AI44" i="4"/>
  <c r="AE44" i="4"/>
  <c r="R14" i="3"/>
  <c r="R21" i="3"/>
  <c r="R27" i="3"/>
  <c r="R36" i="3"/>
  <c r="R42" i="3"/>
  <c r="R48" i="3"/>
  <c r="AO48" i="3"/>
  <c r="R83" i="3"/>
  <c r="Q10" i="4"/>
  <c r="H16" i="4"/>
  <c r="AK17" i="4"/>
  <c r="AI19" i="4"/>
  <c r="AE8" i="3"/>
  <c r="R16" i="3"/>
  <c r="T16" i="3"/>
  <c r="AM10" i="4"/>
  <c r="Z12" i="4"/>
  <c r="AD13" i="4"/>
  <c r="AL18" i="4"/>
  <c r="Q18" i="4"/>
  <c r="V18" i="4"/>
  <c r="AD18" i="4"/>
  <c r="H18" i="4"/>
  <c r="AI18" i="4"/>
  <c r="T20" i="4"/>
  <c r="W20" i="4"/>
  <c r="AJ25" i="4"/>
  <c r="AI25" i="4"/>
  <c r="H32" i="4"/>
  <c r="AM66" i="4"/>
  <c r="AL66" i="4"/>
  <c r="AK66" i="4"/>
  <c r="H15" i="3"/>
  <c r="AD15" i="3"/>
  <c r="AD17" i="4"/>
  <c r="AM18" i="4"/>
  <c r="AK18" i="4"/>
  <c r="R21" i="4"/>
  <c r="H21" i="4"/>
  <c r="V21" i="4"/>
  <c r="Q83" i="4"/>
  <c r="H11" i="4"/>
  <c r="AD11" i="4"/>
  <c r="AI11" i="4"/>
  <c r="AM12" i="4"/>
  <c r="AK12" i="4"/>
  <c r="AD14" i="4"/>
  <c r="V14" i="4"/>
  <c r="Q14" i="4"/>
  <c r="H14" i="4"/>
  <c r="AM24" i="4"/>
  <c r="AK24" i="4"/>
  <c r="AA25" i="4"/>
  <c r="AG25" i="4"/>
  <c r="N25" i="4"/>
  <c r="Z25" i="4"/>
  <c r="V27" i="4"/>
  <c r="R32" i="4"/>
  <c r="AE32" i="4"/>
  <c r="R39" i="4"/>
  <c r="AE8" i="4"/>
  <c r="AG8" i="4"/>
  <c r="AI9" i="4"/>
  <c r="M19" i="4"/>
  <c r="AA20" i="4"/>
  <c r="AG20" i="4"/>
  <c r="AJ20" i="4"/>
  <c r="AD25" i="4"/>
  <c r="R26" i="4"/>
  <c r="AD31" i="4"/>
  <c r="AG31" i="4"/>
  <c r="AJ31" i="4"/>
  <c r="V31" i="4"/>
  <c r="Q31" i="4"/>
  <c r="V32" i="4"/>
  <c r="Q33" i="4"/>
  <c r="AL34" i="4"/>
  <c r="AE34" i="4"/>
  <c r="R34" i="4"/>
  <c r="I35" i="4"/>
  <c r="AJ47" i="4"/>
  <c r="R69" i="4"/>
  <c r="AI69" i="4"/>
  <c r="AE69" i="4"/>
  <c r="AM85" i="4"/>
  <c r="AK85" i="4"/>
  <c r="Q36" i="4"/>
  <c r="AI36" i="4"/>
  <c r="AD36" i="4"/>
  <c r="AM37" i="4"/>
  <c r="AK37" i="4"/>
  <c r="Q47" i="4"/>
  <c r="N19" i="4"/>
  <c r="AI21" i="4"/>
  <c r="H23" i="4"/>
  <c r="AL23" i="4"/>
  <c r="R27" i="4"/>
  <c r="AD32" i="4"/>
  <c r="AI37" i="4"/>
  <c r="M38" i="4"/>
  <c r="N38" i="4"/>
  <c r="T40" i="4"/>
  <c r="W40" i="4"/>
  <c r="R47" i="4"/>
  <c r="Z72" i="4"/>
  <c r="N72" i="4"/>
  <c r="M72" i="4"/>
  <c r="AA72" i="4"/>
  <c r="T41" i="5"/>
  <c r="AA24" i="4"/>
  <c r="N24" i="4"/>
  <c r="V35" i="4"/>
  <c r="H45" i="4"/>
  <c r="V45" i="4"/>
  <c r="I59" i="4"/>
  <c r="R59" i="4"/>
  <c r="V59" i="4"/>
  <c r="AM76" i="4"/>
  <c r="AK76" i="4"/>
  <c r="I8" i="4"/>
  <c r="W8" i="4"/>
  <c r="V8" i="4"/>
  <c r="AL9" i="4"/>
  <c r="AD19" i="4"/>
  <c r="AG19" i="4"/>
  <c r="AJ19" i="4"/>
  <c r="V19" i="4"/>
  <c r="Q19" i="4"/>
  <c r="V22" i="4"/>
  <c r="AL24" i="4"/>
  <c r="AI27" i="4"/>
  <c r="AI32" i="4"/>
  <c r="AL36" i="4"/>
  <c r="Z38" i="4"/>
  <c r="AI39" i="4"/>
  <c r="AE39" i="4"/>
  <c r="AG39" i="4"/>
  <c r="AJ39" i="4"/>
  <c r="AD39" i="4"/>
  <c r="AJ41" i="4"/>
  <c r="R42" i="4"/>
  <c r="H46" i="4"/>
  <c r="AD46" i="4"/>
  <c r="Q46" i="4"/>
  <c r="Q59" i="4"/>
  <c r="AL68" i="4"/>
  <c r="O73" i="4"/>
  <c r="J74" i="4"/>
  <c r="AH73" i="4"/>
  <c r="U73" i="4"/>
  <c r="V73" i="4"/>
  <c r="AB73" i="4"/>
  <c r="AA37" i="5"/>
  <c r="M37" i="5"/>
  <c r="N37" i="5"/>
  <c r="Z37" i="5"/>
  <c r="AI10" i="4"/>
  <c r="AL12" i="4"/>
  <c r="V17" i="4"/>
  <c r="AK20" i="4"/>
  <c r="Q25" i="4"/>
  <c r="AI31" i="4"/>
  <c r="AL35" i="4"/>
  <c r="Q35" i="4"/>
  <c r="AD35" i="4"/>
  <c r="R38" i="4"/>
  <c r="I47" i="4"/>
  <c r="R48" i="4"/>
  <c r="V48" i="4"/>
  <c r="AA71" i="4"/>
  <c r="M71" i="4"/>
  <c r="N71" i="4"/>
  <c r="Z71" i="4"/>
  <c r="AM87" i="4"/>
  <c r="AK87" i="4"/>
  <c r="AL87" i="4"/>
  <c r="H8" i="3"/>
  <c r="AL8" i="3"/>
  <c r="Q8" i="3"/>
  <c r="AD20" i="4"/>
  <c r="V20" i="4"/>
  <c r="AD23" i="4"/>
  <c r="AD37" i="4"/>
  <c r="V37" i="4"/>
  <c r="H37" i="4"/>
  <c r="V44" i="4"/>
  <c r="Q44" i="4"/>
  <c r="AE45" i="4"/>
  <c r="N49" i="4"/>
  <c r="Z49" i="4"/>
  <c r="AA49" i="4"/>
  <c r="M49" i="4"/>
  <c r="AL67" i="4"/>
  <c r="H34" i="4"/>
  <c r="V34" i="4"/>
  <c r="AM38" i="4"/>
  <c r="AK38" i="4"/>
  <c r="N41" i="4"/>
  <c r="M41" i="4"/>
  <c r="Z41" i="4"/>
  <c r="AA41" i="4"/>
  <c r="AG41" i="4"/>
  <c r="V42" i="4"/>
  <c r="AE42" i="4"/>
  <c r="T43" i="4"/>
  <c r="W43" i="4"/>
  <c r="AA44" i="4"/>
  <c r="N44" i="4"/>
  <c r="Z44" i="4"/>
  <c r="R9" i="4"/>
  <c r="Z31" i="4"/>
  <c r="N31" i="4"/>
  <c r="AA38" i="4"/>
  <c r="AG38" i="4"/>
  <c r="AJ38" i="4"/>
  <c r="Z43" i="4"/>
  <c r="AA43" i="4"/>
  <c r="M43" i="4"/>
  <c r="N82" i="4"/>
  <c r="M82" i="4"/>
  <c r="AA82" i="4"/>
  <c r="Z82" i="4"/>
  <c r="AL91" i="4"/>
  <c r="AM98" i="4"/>
  <c r="AK98" i="4"/>
  <c r="AA19" i="5"/>
  <c r="N19" i="5"/>
  <c r="Z19" i="5"/>
  <c r="M19" i="5"/>
  <c r="M24" i="4"/>
  <c r="Q32" i="4"/>
  <c r="I33" i="4"/>
  <c r="V33" i="4"/>
  <c r="R94" i="4"/>
  <c r="AE94" i="4"/>
  <c r="AM36" i="4"/>
  <c r="AI38" i="4"/>
  <c r="AI40" i="4"/>
  <c r="AK43" i="4"/>
  <c r="AD45" i="4"/>
  <c r="AL49" i="4"/>
  <c r="AD49" i="4"/>
  <c r="V49" i="4"/>
  <c r="AA59" i="4"/>
  <c r="AK60" i="4"/>
  <c r="AK67" i="4"/>
  <c r="AL71" i="4"/>
  <c r="AL72" i="4"/>
  <c r="Q73" i="4"/>
  <c r="AM96" i="4"/>
  <c r="AL96" i="4"/>
  <c r="AK96" i="4"/>
  <c r="AL97" i="4"/>
  <c r="AM100" i="4"/>
  <c r="AK100" i="4"/>
  <c r="N17" i="5"/>
  <c r="M17" i="5"/>
  <c r="AA17" i="5"/>
  <c r="Z17" i="5"/>
  <c r="AD43" i="4"/>
  <c r="V43" i="4"/>
  <c r="M48" i="4"/>
  <c r="R49" i="4"/>
  <c r="AE59" i="4"/>
  <c r="AL60" i="4"/>
  <c r="H60" i="4"/>
  <c r="AM68" i="4"/>
  <c r="R72" i="4"/>
  <c r="H73" i="4"/>
  <c r="AD82" i="4"/>
  <c r="V82" i="4"/>
  <c r="AL82" i="4"/>
  <c r="R83" i="4"/>
  <c r="AL98" i="4"/>
  <c r="AM72" i="5"/>
  <c r="AK72" i="5"/>
  <c r="AL72" i="5"/>
  <c r="AL76" i="4"/>
  <c r="AL89" i="4"/>
  <c r="Q34" i="5"/>
  <c r="V34" i="5"/>
  <c r="H34" i="5"/>
  <c r="AD34" i="5"/>
  <c r="AE35" i="4"/>
  <c r="AG35" i="4"/>
  <c r="AJ35" i="4"/>
  <c r="AL40" i="4"/>
  <c r="I46" i="4"/>
  <c r="R46" i="4"/>
  <c r="Z59" i="4"/>
  <c r="AM77" i="4"/>
  <c r="AI92" i="4"/>
  <c r="H93" i="4"/>
  <c r="AL9" i="5"/>
  <c r="H9" i="5"/>
  <c r="V9" i="5"/>
  <c r="AI9" i="5"/>
  <c r="Q9" i="5"/>
  <c r="AD9" i="5"/>
  <c r="T20" i="5"/>
  <c r="W20" i="5"/>
  <c r="H50" i="4"/>
  <c r="U60" i="4"/>
  <c r="V72" i="4"/>
  <c r="J84" i="4"/>
  <c r="U83" i="4"/>
  <c r="V83" i="4"/>
  <c r="O83" i="4"/>
  <c r="AI94" i="4"/>
  <c r="AA21" i="5"/>
  <c r="AG21" i="5"/>
  <c r="AJ21" i="5"/>
  <c r="M21" i="5"/>
  <c r="N21" i="5"/>
  <c r="Z21" i="5"/>
  <c r="Z44" i="5"/>
  <c r="N44" i="5"/>
  <c r="M44" i="5"/>
  <c r="AA44" i="5"/>
  <c r="AM50" i="5"/>
  <c r="AK50" i="5"/>
  <c r="V36" i="4"/>
  <c r="Z39" i="4"/>
  <c r="AI41" i="4"/>
  <c r="Z48" i="4"/>
  <c r="AE49" i="4"/>
  <c r="AI59" i="4"/>
  <c r="O60" i="4"/>
  <c r="AK63" i="4"/>
  <c r="AE70" i="4"/>
  <c r="AD73" i="4"/>
  <c r="U71" i="4"/>
  <c r="R71" i="4"/>
  <c r="AM91" i="4"/>
  <c r="AK91" i="4"/>
  <c r="AI93" i="4"/>
  <c r="AL34" i="5"/>
  <c r="AL38" i="4"/>
  <c r="M40" i="4"/>
  <c r="AD40" i="4"/>
  <c r="AI45" i="4"/>
  <c r="AL47" i="4"/>
  <c r="V60" i="4"/>
  <c r="AL62" i="4"/>
  <c r="AL63" i="4"/>
  <c r="V71" i="4"/>
  <c r="AH71" i="4"/>
  <c r="AD71" i="4"/>
  <c r="O72" i="4"/>
  <c r="AH83" i="4"/>
  <c r="AI83" i="4"/>
  <c r="Z27" i="5"/>
  <c r="M27" i="5"/>
  <c r="AA27" i="5"/>
  <c r="N27" i="5"/>
  <c r="AA40" i="4"/>
  <c r="AL41" i="4"/>
  <c r="N48" i="4"/>
  <c r="N59" i="4"/>
  <c r="J61" i="4"/>
  <c r="AK69" i="4"/>
  <c r="AD69" i="4"/>
  <c r="V69" i="4"/>
  <c r="H69" i="4"/>
  <c r="AH72" i="4"/>
  <c r="AD72" i="4"/>
  <c r="AE73" i="4"/>
  <c r="AL85" i="4"/>
  <c r="Z92" i="4"/>
  <c r="AA92" i="4"/>
  <c r="AG92" i="4"/>
  <c r="AJ92" i="4"/>
  <c r="M92" i="4"/>
  <c r="N92" i="4"/>
  <c r="AK97" i="4"/>
  <c r="AL61" i="5"/>
  <c r="AM61" i="5"/>
  <c r="AK61" i="5"/>
  <c r="AI73" i="4"/>
  <c r="AI82" i="4"/>
  <c r="AM101" i="4"/>
  <c r="AL101" i="4"/>
  <c r="AK101" i="4"/>
  <c r="V18" i="5"/>
  <c r="R18" i="5"/>
  <c r="I18" i="5"/>
  <c r="AK20" i="5"/>
  <c r="AM20" i="5"/>
  <c r="N39" i="4"/>
  <c r="H42" i="4"/>
  <c r="R44" i="4"/>
  <c r="Q48" i="4"/>
  <c r="V50" i="4"/>
  <c r="AE50" i="4"/>
  <c r="AB60" i="4"/>
  <c r="H70" i="4"/>
  <c r="AE82" i="4"/>
  <c r="AM89" i="4"/>
  <c r="AK89" i="4"/>
  <c r="I92" i="4"/>
  <c r="AI13" i="5"/>
  <c r="Q16" i="5"/>
  <c r="H16" i="5"/>
  <c r="AI16" i="5"/>
  <c r="AD16" i="5"/>
  <c r="H31" i="5"/>
  <c r="AD31" i="5"/>
  <c r="AL31" i="5"/>
  <c r="AI31" i="5"/>
  <c r="Q31" i="5"/>
  <c r="V31" i="5"/>
  <c r="V40" i="5"/>
  <c r="Q40" i="5"/>
  <c r="I40" i="5"/>
  <c r="R48" i="5"/>
  <c r="AE48" i="5"/>
  <c r="H48" i="5"/>
  <c r="AI48" i="5"/>
  <c r="V48" i="5"/>
  <c r="AI50" i="4"/>
  <c r="AI71" i="4"/>
  <c r="AA83" i="4"/>
  <c r="M83" i="4"/>
  <c r="AL88" i="4"/>
  <c r="AD35" i="5"/>
  <c r="AI35" i="5"/>
  <c r="Q37" i="5"/>
  <c r="V37" i="5"/>
  <c r="V93" i="4"/>
  <c r="AM9" i="5"/>
  <c r="AI12" i="5"/>
  <c r="AD13" i="5"/>
  <c r="AE13" i="5"/>
  <c r="AI17" i="5"/>
  <c r="AL24" i="5"/>
  <c r="H24" i="5"/>
  <c r="AD24" i="5"/>
  <c r="AI25" i="5"/>
  <c r="V26" i="5"/>
  <c r="AK27" i="5"/>
  <c r="AK34" i="5"/>
  <c r="AM34" i="5"/>
  <c r="AK38" i="5"/>
  <c r="H38" i="5"/>
  <c r="AD38" i="5"/>
  <c r="AL38" i="5"/>
  <c r="Q42" i="5"/>
  <c r="I42" i="5"/>
  <c r="AI60" i="5"/>
  <c r="M69" i="5"/>
  <c r="N69" i="5"/>
  <c r="Z69" i="5"/>
  <c r="AA69" i="5"/>
  <c r="T72" i="5"/>
  <c r="AN72" i="5"/>
  <c r="AA93" i="5"/>
  <c r="Z93" i="5"/>
  <c r="M93" i="5"/>
  <c r="N93" i="5"/>
  <c r="AK13" i="6"/>
  <c r="AM13" i="6"/>
  <c r="AL13" i="6"/>
  <c r="AD16" i="6"/>
  <c r="AI16" i="6"/>
  <c r="I13" i="5"/>
  <c r="H14" i="5"/>
  <c r="H15" i="5"/>
  <c r="AM19" i="5"/>
  <c r="V19" i="5"/>
  <c r="AL19" i="5"/>
  <c r="V21" i="5"/>
  <c r="R23" i="5"/>
  <c r="AI23" i="5"/>
  <c r="AL27" i="5"/>
  <c r="AI27" i="5"/>
  <c r="AE37" i="5"/>
  <c r="R37" i="5"/>
  <c r="AE43" i="5"/>
  <c r="Q46" i="5"/>
  <c r="V46" i="5"/>
  <c r="AD46" i="5"/>
  <c r="H46" i="5"/>
  <c r="R8" i="5"/>
  <c r="H8" i="5"/>
  <c r="AA22" i="5"/>
  <c r="AG22" i="5"/>
  <c r="AJ22" i="5"/>
  <c r="N22" i="5"/>
  <c r="T26" i="5"/>
  <c r="W26" i="5"/>
  <c r="Q44" i="5"/>
  <c r="AD44" i="5"/>
  <c r="AD61" i="5"/>
  <c r="AE61" i="5"/>
  <c r="AM84" i="5"/>
  <c r="AK84" i="5"/>
  <c r="AL94" i="4"/>
  <c r="AI11" i="5"/>
  <c r="V13" i="5"/>
  <c r="AL14" i="5"/>
  <c r="AM14" i="5"/>
  <c r="AD19" i="5"/>
  <c r="R22" i="5"/>
  <c r="AI26" i="5"/>
  <c r="AG26" i="5"/>
  <c r="AJ26" i="5"/>
  <c r="AD27" i="5"/>
  <c r="AK33" i="5"/>
  <c r="Q33" i="5"/>
  <c r="H33" i="5"/>
  <c r="AL33" i="5"/>
  <c r="AI34" i="5"/>
  <c r="Z36" i="5"/>
  <c r="N36" i="5"/>
  <c r="AE38" i="5"/>
  <c r="V39" i="5"/>
  <c r="Q39" i="5"/>
  <c r="AI40" i="5"/>
  <c r="AI41" i="5"/>
  <c r="AE42" i="5"/>
  <c r="H42" i="5"/>
  <c r="AE49" i="5"/>
  <c r="H49" i="5"/>
  <c r="H59" i="5"/>
  <c r="V59" i="5"/>
  <c r="AK82" i="5"/>
  <c r="AL82" i="5"/>
  <c r="AM82" i="5"/>
  <c r="AA92" i="5"/>
  <c r="M92" i="5"/>
  <c r="N92" i="5"/>
  <c r="Z92" i="5"/>
  <c r="H94" i="4"/>
  <c r="J95" i="4"/>
  <c r="V10" i="5"/>
  <c r="AA13" i="5"/>
  <c r="Z13" i="5"/>
  <c r="Q18" i="5"/>
  <c r="AD18" i="5"/>
  <c r="H18" i="5"/>
  <c r="AI24" i="5"/>
  <c r="AG36" i="5"/>
  <c r="AJ36" i="5"/>
  <c r="AM37" i="5"/>
  <c r="AK37" i="5"/>
  <c r="AL42" i="5"/>
  <c r="AE46" i="5"/>
  <c r="AH73" i="5"/>
  <c r="AD73" i="5"/>
  <c r="AB73" i="5"/>
  <c r="U73" i="5"/>
  <c r="Q73" i="5"/>
  <c r="J74" i="5"/>
  <c r="H11" i="5"/>
  <c r="AD11" i="5"/>
  <c r="V11" i="5"/>
  <c r="AE14" i="5"/>
  <c r="AE15" i="5"/>
  <c r="AE21" i="5"/>
  <c r="R21" i="5"/>
  <c r="AM22" i="5"/>
  <c r="AL22" i="5"/>
  <c r="W41" i="5"/>
  <c r="Q41" i="5"/>
  <c r="I41" i="5"/>
  <c r="AG47" i="5"/>
  <c r="AJ47" i="5"/>
  <c r="AE8" i="5"/>
  <c r="R9" i="5"/>
  <c r="AI14" i="5"/>
  <c r="I16" i="5"/>
  <c r="V16" i="5"/>
  <c r="Z20" i="5"/>
  <c r="AE23" i="5"/>
  <c r="Q24" i="5"/>
  <c r="AL26" i="5"/>
  <c r="AK26" i="5"/>
  <c r="AD33" i="5"/>
  <c r="T35" i="5"/>
  <c r="W35" i="5"/>
  <c r="Q36" i="5"/>
  <c r="AD36" i="5"/>
  <c r="V38" i="5"/>
  <c r="Q38" i="5"/>
  <c r="Q45" i="5"/>
  <c r="H45" i="5"/>
  <c r="T47" i="5"/>
  <c r="W47" i="5"/>
  <c r="AD59" i="5"/>
  <c r="V60" i="5"/>
  <c r="AM68" i="5"/>
  <c r="V94" i="4"/>
  <c r="AI8" i="5"/>
  <c r="V12" i="5"/>
  <c r="I12" i="5"/>
  <c r="V15" i="5"/>
  <c r="Q19" i="5"/>
  <c r="AK25" i="5"/>
  <c r="R25" i="5"/>
  <c r="H25" i="5"/>
  <c r="Q27" i="5"/>
  <c r="Q32" i="5"/>
  <c r="H32" i="5"/>
  <c r="AL32" i="5"/>
  <c r="AE35" i="5"/>
  <c r="AG35" i="5"/>
  <c r="AJ35" i="5"/>
  <c r="R39" i="5"/>
  <c r="V41" i="5"/>
  <c r="AL66" i="5"/>
  <c r="I83" i="5"/>
  <c r="V83" i="5"/>
  <c r="AD10" i="5"/>
  <c r="H10" i="5"/>
  <c r="Q17" i="5"/>
  <c r="AD17" i="5"/>
  <c r="AI18" i="5"/>
  <c r="M20" i="5"/>
  <c r="AA20" i="5"/>
  <c r="I21" i="5"/>
  <c r="M22" i="5"/>
  <c r="V23" i="5"/>
  <c r="AL25" i="5"/>
  <c r="V27" i="5"/>
  <c r="R27" i="5"/>
  <c r="H39" i="5"/>
  <c r="AL39" i="5"/>
  <c r="M41" i="5"/>
  <c r="AA41" i="5"/>
  <c r="AL49" i="5"/>
  <c r="AM49" i="5"/>
  <c r="AL63" i="5"/>
  <c r="I85" i="5"/>
  <c r="AK35" i="5"/>
  <c r="AL35" i="5"/>
  <c r="AD49" i="5"/>
  <c r="AI49" i="5"/>
  <c r="H50" i="5"/>
  <c r="AL50" i="5"/>
  <c r="V50" i="5"/>
  <c r="AD50" i="5"/>
  <c r="R12" i="5"/>
  <c r="AE12" i="5"/>
  <c r="AL20" i="5"/>
  <c r="AD32" i="5"/>
  <c r="M36" i="5"/>
  <c r="AI36" i="5"/>
  <c r="AL43" i="5"/>
  <c r="V43" i="5"/>
  <c r="AD43" i="5"/>
  <c r="H43" i="5"/>
  <c r="AI43" i="5"/>
  <c r="I44" i="5"/>
  <c r="AL44" i="5"/>
  <c r="V44" i="5"/>
  <c r="AK47" i="5"/>
  <c r="AM47" i="5"/>
  <c r="AI50" i="5"/>
  <c r="U61" i="5"/>
  <c r="Q61" i="5"/>
  <c r="J62" i="5"/>
  <c r="H61" i="5"/>
  <c r="N73" i="5"/>
  <c r="M73" i="5"/>
  <c r="Z73" i="5"/>
  <c r="AM87" i="5"/>
  <c r="AK87" i="5"/>
  <c r="U95" i="5"/>
  <c r="AH95" i="5"/>
  <c r="AD95" i="5"/>
  <c r="AB95" i="5"/>
  <c r="J96" i="5"/>
  <c r="H96" i="5"/>
  <c r="O95" i="5"/>
  <c r="I10" i="5"/>
  <c r="AD14" i="5"/>
  <c r="AL15" i="5"/>
  <c r="V35" i="5"/>
  <c r="AM36" i="5"/>
  <c r="AK36" i="5"/>
  <c r="AE36" i="5"/>
  <c r="AM46" i="5"/>
  <c r="H60" i="5"/>
  <c r="R60" i="5"/>
  <c r="I65" i="5"/>
  <c r="AM66" i="5"/>
  <c r="V73" i="5"/>
  <c r="AL87" i="5"/>
  <c r="AM94" i="5"/>
  <c r="AL94" i="5"/>
  <c r="AK94" i="5"/>
  <c r="H95" i="5"/>
  <c r="AL96" i="5"/>
  <c r="AM48" i="5"/>
  <c r="AK48" i="5"/>
  <c r="AI61" i="5"/>
  <c r="R73" i="5"/>
  <c r="AJ82" i="5"/>
  <c r="R83" i="5"/>
  <c r="V92" i="5"/>
  <c r="AL92" i="5"/>
  <c r="AI92" i="5"/>
  <c r="Q92" i="5"/>
  <c r="AD92" i="5"/>
  <c r="U94" i="5"/>
  <c r="Q94" i="5"/>
  <c r="AI94" i="5"/>
  <c r="H94" i="5"/>
  <c r="V94" i="5"/>
  <c r="O94" i="5"/>
  <c r="H23" i="5"/>
  <c r="R24" i="5"/>
  <c r="AI32" i="5"/>
  <c r="AI33" i="5"/>
  <c r="H40" i="5"/>
  <c r="R40" i="5"/>
  <c r="R41" i="5"/>
  <c r="V47" i="5"/>
  <c r="V61" i="5"/>
  <c r="AL83" i="5"/>
  <c r="Q83" i="5"/>
  <c r="H83" i="5"/>
  <c r="AE93" i="5"/>
  <c r="N12" i="6"/>
  <c r="AA12" i="6"/>
  <c r="AG12" i="6"/>
  <c r="AJ12" i="6"/>
  <c r="Z12" i="6"/>
  <c r="M12" i="6"/>
  <c r="AA16" i="6"/>
  <c r="AG16" i="6"/>
  <c r="AJ16" i="6"/>
  <c r="Z16" i="6"/>
  <c r="N16" i="6"/>
  <c r="M16" i="6"/>
  <c r="AE71" i="5"/>
  <c r="AL85" i="5"/>
  <c r="Q93" i="5"/>
  <c r="T21" i="6"/>
  <c r="W21" i="6"/>
  <c r="AL62" i="5"/>
  <c r="AL71" i="5"/>
  <c r="AD71" i="5"/>
  <c r="V71" i="5"/>
  <c r="H71" i="5"/>
  <c r="AI71" i="5"/>
  <c r="AL73" i="5"/>
  <c r="AK88" i="5"/>
  <c r="AL88" i="5"/>
  <c r="H12" i="5"/>
  <c r="R13" i="5"/>
  <c r="T13" i="5"/>
  <c r="AE20" i="5"/>
  <c r="V33" i="5"/>
  <c r="AE41" i="5"/>
  <c r="AI45" i="5"/>
  <c r="R59" i="5"/>
  <c r="AD70" i="5"/>
  <c r="AK71" i="5"/>
  <c r="AM90" i="5"/>
  <c r="AK90" i="5"/>
  <c r="AI69" i="5"/>
  <c r="AA72" i="5"/>
  <c r="AG72" i="5"/>
  <c r="AJ72" i="5"/>
  <c r="Z72" i="5"/>
  <c r="M72" i="5"/>
  <c r="T82" i="5"/>
  <c r="W82" i="5"/>
  <c r="AB94" i="5"/>
  <c r="AI44" i="5"/>
  <c r="AD60" i="5"/>
  <c r="AE69" i="5"/>
  <c r="W72" i="5"/>
  <c r="R72" i="5"/>
  <c r="AE73" i="5"/>
  <c r="AG73" i="5"/>
  <c r="AJ73" i="5"/>
  <c r="I75" i="5"/>
  <c r="M82" i="5"/>
  <c r="AA82" i="5"/>
  <c r="AG82" i="5"/>
  <c r="U83" i="5"/>
  <c r="O83" i="5"/>
  <c r="J84" i="5"/>
  <c r="H84" i="5"/>
  <c r="AB83" i="5"/>
  <c r="AL93" i="5"/>
  <c r="AD25" i="5"/>
  <c r="AD40" i="5"/>
  <c r="V45" i="5"/>
  <c r="I45" i="5"/>
  <c r="AL45" i="5"/>
  <c r="I60" i="5"/>
  <c r="Q72" i="5"/>
  <c r="AI82" i="5"/>
  <c r="AE82" i="5"/>
  <c r="I86" i="5"/>
  <c r="AM93" i="5"/>
  <c r="AK93" i="5"/>
  <c r="H70" i="5"/>
  <c r="R70" i="5"/>
  <c r="AK78" i="5"/>
  <c r="U72" i="5"/>
  <c r="V72" i="5"/>
  <c r="AI72" i="5"/>
  <c r="AB72" i="5"/>
  <c r="O72" i="5"/>
  <c r="AL84" i="5"/>
  <c r="AD72" i="5"/>
  <c r="I97" i="5"/>
  <c r="AL99" i="5"/>
  <c r="I8" i="6"/>
  <c r="V8" i="6"/>
  <c r="T11" i="6"/>
  <c r="W11" i="6"/>
  <c r="AM12" i="6"/>
  <c r="AK12" i="6"/>
  <c r="V13" i="6"/>
  <c r="V17" i="6"/>
  <c r="AI19" i="6"/>
  <c r="AI20" i="6"/>
  <c r="AK21" i="6"/>
  <c r="AM21" i="6"/>
  <c r="AL21" i="6"/>
  <c r="I23" i="6"/>
  <c r="Q23" i="6"/>
  <c r="R23" i="6"/>
  <c r="AI26" i="6"/>
  <c r="AD21" i="6"/>
  <c r="AI21" i="6"/>
  <c r="AE21" i="6"/>
  <c r="Z23" i="6"/>
  <c r="AA23" i="6"/>
  <c r="AG23" i="6"/>
  <c r="AJ23" i="6"/>
  <c r="N23" i="6"/>
  <c r="M23" i="6"/>
  <c r="AI27" i="6"/>
  <c r="AE27" i="6"/>
  <c r="AI41" i="6"/>
  <c r="AE41" i="6"/>
  <c r="AK99" i="5"/>
  <c r="AM99" i="5"/>
  <c r="AI9" i="6"/>
  <c r="AK11" i="6"/>
  <c r="AM11" i="6"/>
  <c r="R16" i="6"/>
  <c r="Z31" i="6"/>
  <c r="N31" i="6"/>
  <c r="M31" i="6"/>
  <c r="AL68" i="5"/>
  <c r="I69" i="5"/>
  <c r="R69" i="5"/>
  <c r="AL77" i="5"/>
  <c r="AE9" i="6"/>
  <c r="V18" i="6"/>
  <c r="AL18" i="6"/>
  <c r="Q18" i="6"/>
  <c r="H18" i="6"/>
  <c r="AI18" i="6"/>
  <c r="AD18" i="6"/>
  <c r="AA20" i="6"/>
  <c r="Z20" i="6"/>
  <c r="N20" i="6"/>
  <c r="M20" i="6"/>
  <c r="H24" i="6"/>
  <c r="AL24" i="6"/>
  <c r="AD24" i="6"/>
  <c r="AI24" i="6"/>
  <c r="V24" i="6"/>
  <c r="AE83" i="5"/>
  <c r="V9" i="6"/>
  <c r="I9" i="6"/>
  <c r="Z14" i="6"/>
  <c r="M14" i="6"/>
  <c r="N14" i="6"/>
  <c r="H19" i="6"/>
  <c r="Q19" i="6"/>
  <c r="AD19" i="6"/>
  <c r="AL19" i="6"/>
  <c r="R25" i="6"/>
  <c r="AE25" i="6"/>
  <c r="N26" i="6"/>
  <c r="M26" i="6"/>
  <c r="AA26" i="6"/>
  <c r="Z26" i="6"/>
  <c r="AE37" i="6"/>
  <c r="V37" i="6"/>
  <c r="H37" i="6"/>
  <c r="AI37" i="6"/>
  <c r="V16" i="6"/>
  <c r="AL32" i="6"/>
  <c r="AI32" i="6"/>
  <c r="V32" i="6"/>
  <c r="Q32" i="6"/>
  <c r="AD32" i="6"/>
  <c r="H32" i="6"/>
  <c r="AL43" i="6"/>
  <c r="AK43" i="6"/>
  <c r="AD82" i="5"/>
  <c r="V93" i="5"/>
  <c r="AH93" i="5"/>
  <c r="AD93" i="5"/>
  <c r="R94" i="5"/>
  <c r="AE94" i="5"/>
  <c r="R95" i="5"/>
  <c r="AL100" i="5"/>
  <c r="V12" i="6"/>
  <c r="AI13" i="6"/>
  <c r="Q14" i="6"/>
  <c r="AD22" i="6"/>
  <c r="AI22" i="6"/>
  <c r="AM35" i="6"/>
  <c r="I95" i="5"/>
  <c r="V95" i="5"/>
  <c r="AE16" i="6"/>
  <c r="M21" i="6"/>
  <c r="AA21" i="6"/>
  <c r="T33" i="6"/>
  <c r="W33" i="6"/>
  <c r="AK62" i="6"/>
  <c r="AM62" i="6"/>
  <c r="AL62" i="6"/>
  <c r="Q9" i="6"/>
  <c r="H9" i="6"/>
  <c r="AD9" i="6"/>
  <c r="AL12" i="6"/>
  <c r="Q12" i="6"/>
  <c r="AM17" i="6"/>
  <c r="AK17" i="6"/>
  <c r="AK36" i="6"/>
  <c r="AM36" i="6"/>
  <c r="T39" i="6"/>
  <c r="W39" i="6"/>
  <c r="AI12" i="6"/>
  <c r="I14" i="6"/>
  <c r="Q17" i="6"/>
  <c r="Z21" i="6"/>
  <c r="AI48" i="6"/>
  <c r="H74" i="5"/>
  <c r="AL89" i="5"/>
  <c r="AI93" i="5"/>
  <c r="Q95" i="5"/>
  <c r="AK98" i="5"/>
  <c r="AL98" i="5"/>
  <c r="AD10" i="6"/>
  <c r="AG10" i="6"/>
  <c r="AJ10" i="6"/>
  <c r="AG11" i="6"/>
  <c r="AJ11" i="6"/>
  <c r="Q15" i="6"/>
  <c r="V15" i="6"/>
  <c r="R13" i="6"/>
  <c r="AI14" i="6"/>
  <c r="R19" i="6"/>
  <c r="T27" i="6"/>
  <c r="W27" i="6"/>
  <c r="AA38" i="6"/>
  <c r="M38" i="6"/>
  <c r="N38" i="6"/>
  <c r="Q8" i="6"/>
  <c r="H8" i="6"/>
  <c r="R12" i="6"/>
  <c r="Q13" i="6"/>
  <c r="H13" i="6"/>
  <c r="AD13" i="6"/>
  <c r="AD14" i="6"/>
  <c r="AG14" i="6"/>
  <c r="AJ14" i="6"/>
  <c r="AE22" i="6"/>
  <c r="H22" i="6"/>
  <c r="R22" i="6"/>
  <c r="AE34" i="6"/>
  <c r="AI34" i="6"/>
  <c r="V35" i="6"/>
  <c r="I39" i="6"/>
  <c r="V39" i="6"/>
  <c r="AD26" i="6"/>
  <c r="H35" i="6"/>
  <c r="Q35" i="6"/>
  <c r="AD35" i="6"/>
  <c r="AL35" i="6"/>
  <c r="T42" i="6"/>
  <c r="R9" i="6"/>
  <c r="AE13" i="6"/>
  <c r="I16" i="6"/>
  <c r="V20" i="6"/>
  <c r="I20" i="6"/>
  <c r="V26" i="6"/>
  <c r="I26" i="6"/>
  <c r="AM38" i="6"/>
  <c r="AK38" i="6"/>
  <c r="M42" i="6"/>
  <c r="AA42" i="6"/>
  <c r="Z42" i="6"/>
  <c r="J73" i="6"/>
  <c r="H72" i="6"/>
  <c r="AH72" i="6"/>
  <c r="AB72" i="6"/>
  <c r="U72" i="6"/>
  <c r="R72" i="6"/>
  <c r="V72" i="6"/>
  <c r="O72" i="6"/>
  <c r="AL95" i="5"/>
  <c r="AM100" i="5"/>
  <c r="AK100" i="5"/>
  <c r="Q10" i="6"/>
  <c r="T10" i="6"/>
  <c r="V11" i="6"/>
  <c r="AL11" i="6"/>
  <c r="R14" i="6"/>
  <c r="AE24" i="6"/>
  <c r="Q25" i="6"/>
  <c r="H25" i="6"/>
  <c r="V25" i="6"/>
  <c r="AL25" i="6"/>
  <c r="R26" i="6"/>
  <c r="AD27" i="6"/>
  <c r="AG27" i="6"/>
  <c r="AA33" i="6"/>
  <c r="AG33" i="6"/>
  <c r="AJ33" i="6"/>
  <c r="Z33" i="6"/>
  <c r="M33" i="6"/>
  <c r="Q36" i="6"/>
  <c r="H36" i="6"/>
  <c r="AL36" i="6"/>
  <c r="AI36" i="6"/>
  <c r="H17" i="6"/>
  <c r="R17" i="6"/>
  <c r="AI17" i="6"/>
  <c r="I19" i="6"/>
  <c r="AM32" i="6"/>
  <c r="AK32" i="6"/>
  <c r="AM33" i="6"/>
  <c r="AK33" i="6"/>
  <c r="I34" i="6"/>
  <c r="AL34" i="6"/>
  <c r="I44" i="6"/>
  <c r="AL44" i="6"/>
  <c r="Q44" i="6"/>
  <c r="V44" i="6"/>
  <c r="V10" i="6"/>
  <c r="H15" i="6"/>
  <c r="R20" i="6"/>
  <c r="Q26" i="6"/>
  <c r="AL27" i="6"/>
  <c r="AK27" i="6"/>
  <c r="R33" i="6"/>
  <c r="AN33" i="6"/>
  <c r="V36" i="6"/>
  <c r="AK37" i="6"/>
  <c r="AL37" i="6"/>
  <c r="AE46" i="6"/>
  <c r="Q49" i="6"/>
  <c r="I93" i="6"/>
  <c r="V93" i="6"/>
  <c r="AM40" i="6"/>
  <c r="AL40" i="6"/>
  <c r="AK40" i="6"/>
  <c r="V42" i="6"/>
  <c r="I42" i="6"/>
  <c r="I73" i="6"/>
  <c r="AL73" i="6"/>
  <c r="AK86" i="6"/>
  <c r="AL86" i="6"/>
  <c r="R92" i="6"/>
  <c r="AE92" i="6"/>
  <c r="AB71" i="6"/>
  <c r="U71" i="6"/>
  <c r="V71" i="6"/>
  <c r="AH71" i="6"/>
  <c r="O71" i="6"/>
  <c r="H92" i="6"/>
  <c r="Q92" i="6"/>
  <c r="V92" i="6"/>
  <c r="AD92" i="6"/>
  <c r="AL92" i="6"/>
  <c r="AL99" i="6"/>
  <c r="AM46" i="6"/>
  <c r="AL46" i="6"/>
  <c r="AE48" i="6"/>
  <c r="AG49" i="6"/>
  <c r="AJ49" i="6"/>
  <c r="AI50" i="6"/>
  <c r="R59" i="6"/>
  <c r="AK61" i="6"/>
  <c r="N69" i="6"/>
  <c r="M69" i="6"/>
  <c r="Z69" i="6"/>
  <c r="V70" i="6"/>
  <c r="I70" i="6"/>
  <c r="R83" i="6"/>
  <c r="H83" i="6"/>
  <c r="AE83" i="6"/>
  <c r="T49" i="6"/>
  <c r="W49" i="6"/>
  <c r="AN49" i="6"/>
  <c r="AM59" i="6"/>
  <c r="AK59" i="6"/>
  <c r="AL61" i="6"/>
  <c r="AL63" i="6"/>
  <c r="R70" i="6"/>
  <c r="AE70" i="6"/>
  <c r="H70" i="6"/>
  <c r="AD15" i="6"/>
  <c r="AL16" i="6"/>
  <c r="Q20" i="6"/>
  <c r="AK24" i="6"/>
  <c r="AE32" i="6"/>
  <c r="R42" i="6"/>
  <c r="AG44" i="6"/>
  <c r="AJ44" i="6"/>
  <c r="V46" i="6"/>
  <c r="AG46" i="6"/>
  <c r="AJ46" i="6"/>
  <c r="I60" i="6"/>
  <c r="V60" i="6"/>
  <c r="AK67" i="6"/>
  <c r="H71" i="6"/>
  <c r="AL67" i="6"/>
  <c r="AD20" i="6"/>
  <c r="AL22" i="6"/>
  <c r="AE23" i="6"/>
  <c r="AI31" i="6"/>
  <c r="Q34" i="6"/>
  <c r="H34" i="6"/>
  <c r="AI38" i="6"/>
  <c r="Q39" i="6"/>
  <c r="R46" i="6"/>
  <c r="H59" i="6"/>
  <c r="AL59" i="6"/>
  <c r="AM63" i="6"/>
  <c r="T48" i="6"/>
  <c r="W48" i="6"/>
  <c r="I66" i="6"/>
  <c r="AL66" i="6"/>
  <c r="J61" i="6"/>
  <c r="H61" i="6"/>
  <c r="O60" i="6"/>
  <c r="AH60" i="6"/>
  <c r="AB60" i="6"/>
  <c r="M48" i="6"/>
  <c r="Z48" i="6"/>
  <c r="I50" i="6"/>
  <c r="W50" i="6"/>
  <c r="AM68" i="6"/>
  <c r="I45" i="6"/>
  <c r="AK46" i="6"/>
  <c r="AI69" i="6"/>
  <c r="AD69" i="6"/>
  <c r="AG69" i="6"/>
  <c r="AJ69" i="6"/>
  <c r="AL88" i="6"/>
  <c r="AD42" i="6"/>
  <c r="AE42" i="6"/>
  <c r="T43" i="6"/>
  <c r="AO43" i="6"/>
  <c r="AN43" i="6"/>
  <c r="AD48" i="6"/>
  <c r="AG48" i="6"/>
  <c r="AJ48" i="6"/>
  <c r="AD49" i="6"/>
  <c r="V50" i="6"/>
  <c r="W43" i="6"/>
  <c r="Z49" i="6"/>
  <c r="V59" i="6"/>
  <c r="I78" i="6"/>
  <c r="V47" i="6"/>
  <c r="H73" i="6"/>
  <c r="AL38" i="6"/>
  <c r="Z39" i="6"/>
  <c r="AA39" i="6"/>
  <c r="AG39" i="6"/>
  <c r="AJ39" i="6"/>
  <c r="R41" i="6"/>
  <c r="T44" i="6"/>
  <c r="AO44" i="6"/>
  <c r="N45" i="6"/>
  <c r="M45" i="6"/>
  <c r="AA45" i="6"/>
  <c r="AG45" i="6"/>
  <c r="AJ45" i="6"/>
  <c r="Z45" i="6"/>
  <c r="N46" i="6"/>
  <c r="M46" i="6"/>
  <c r="T50" i="6"/>
  <c r="AO50" i="6"/>
  <c r="AL64" i="6"/>
  <c r="AI92" i="6"/>
  <c r="Q41" i="6"/>
  <c r="H41" i="6"/>
  <c r="H47" i="6"/>
  <c r="Q47" i="6"/>
  <c r="AE49" i="6"/>
  <c r="Q69" i="6"/>
  <c r="AI25" i="6"/>
  <c r="AI33" i="6"/>
  <c r="AI35" i="6"/>
  <c r="AD37" i="6"/>
  <c r="AD38" i="6"/>
  <c r="M39" i="6"/>
  <c r="H40" i="6"/>
  <c r="AE44" i="6"/>
  <c r="Q46" i="6"/>
  <c r="AE50" i="6"/>
  <c r="AG50" i="6"/>
  <c r="H60" i="6"/>
  <c r="AK74" i="6"/>
  <c r="AM74" i="6"/>
  <c r="AK77" i="6"/>
  <c r="AE82" i="6"/>
  <c r="R82" i="6"/>
  <c r="M44" i="6"/>
  <c r="AD47" i="6"/>
  <c r="AL50" i="6"/>
  <c r="AL77" i="6"/>
  <c r="AL82" i="6"/>
  <c r="H82" i="6"/>
  <c r="AI82" i="6"/>
  <c r="AD82" i="6"/>
  <c r="H84" i="6"/>
  <c r="AL84" i="6"/>
  <c r="V83" i="6"/>
  <c r="AI70" i="6"/>
  <c r="AM94" i="6"/>
  <c r="AM98" i="6"/>
  <c r="AK98" i="6"/>
  <c r="AL97" i="6"/>
  <c r="Q83" i="6"/>
  <c r="R93" i="6"/>
  <c r="AL83" i="6"/>
  <c r="I84" i="6"/>
  <c r="AH83" i="6"/>
  <c r="AD83" i="6"/>
  <c r="AB83" i="6"/>
  <c r="J84" i="6"/>
  <c r="J95" i="6"/>
  <c r="V94" i="6"/>
  <c r="H94" i="6"/>
  <c r="O94" i="6"/>
  <c r="O70" i="6"/>
  <c r="AL70" i="6"/>
  <c r="I90" i="6"/>
  <c r="AD70" i="6"/>
  <c r="Q72" i="6"/>
  <c r="Q93" i="6"/>
  <c r="AI93" i="6"/>
  <c r="H93" i="6"/>
  <c r="AL98" i="6"/>
  <c r="AI83" i="6"/>
  <c r="AM87" i="6"/>
  <c r="AK87" i="6"/>
  <c r="AL89" i="6"/>
  <c r="AL94" i="6"/>
  <c r="AM96" i="6"/>
  <c r="AL101" i="6"/>
  <c r="AK97" i="6"/>
  <c r="I99" i="6"/>
  <c r="AK100" i="6"/>
  <c r="T47" i="7"/>
  <c r="W47" i="7"/>
  <c r="AJ16" i="7"/>
  <c r="AJ15" i="7"/>
  <c r="AJ10" i="7"/>
  <c r="AO10" i="7"/>
  <c r="AG82" i="7"/>
  <c r="AJ82" i="7"/>
  <c r="T31" i="7"/>
  <c r="W31" i="7"/>
  <c r="T34" i="7"/>
  <c r="AO34" i="7"/>
  <c r="AA35" i="7"/>
  <c r="AG35" i="7"/>
  <c r="AJ35" i="7"/>
  <c r="N35" i="7"/>
  <c r="T35" i="7"/>
  <c r="W35" i="7"/>
  <c r="M35" i="7"/>
  <c r="AG45" i="7"/>
  <c r="AJ45" i="7"/>
  <c r="AG42" i="7"/>
  <c r="AN42" i="7"/>
  <c r="AG31" i="7"/>
  <c r="AJ31" i="7"/>
  <c r="AG14" i="7"/>
  <c r="AG24" i="7"/>
  <c r="AJ24" i="7"/>
  <c r="T18" i="7"/>
  <c r="W18" i="7"/>
  <c r="T38" i="7"/>
  <c r="AO38" i="7"/>
  <c r="W22" i="7"/>
  <c r="AN22" i="7"/>
  <c r="AO22" i="7"/>
  <c r="T21" i="7"/>
  <c r="W21" i="7"/>
  <c r="AG9" i="7"/>
  <c r="AA11" i="7"/>
  <c r="AG11" i="7"/>
  <c r="N11" i="7"/>
  <c r="T11" i="7"/>
  <c r="W11" i="7"/>
  <c r="Z72" i="7"/>
  <c r="M72" i="7"/>
  <c r="AA72" i="7"/>
  <c r="N72" i="7"/>
  <c r="T15" i="7"/>
  <c r="W15" i="7"/>
  <c r="AM92" i="7"/>
  <c r="AK92" i="7"/>
  <c r="AM100" i="7"/>
  <c r="AK100" i="7"/>
  <c r="H95" i="7"/>
  <c r="AM91" i="7"/>
  <c r="AK91" i="7"/>
  <c r="AA71" i="7"/>
  <c r="AG71" i="7"/>
  <c r="AJ71" i="7"/>
  <c r="N71" i="7"/>
  <c r="T71" i="7"/>
  <c r="Z71" i="7"/>
  <c r="M71" i="7"/>
  <c r="AD83" i="7"/>
  <c r="AG50" i="7"/>
  <c r="AJ50" i="7"/>
  <c r="T16" i="7"/>
  <c r="W16" i="7"/>
  <c r="M83" i="7"/>
  <c r="AB84" i="7"/>
  <c r="O84" i="7"/>
  <c r="U84" i="7"/>
  <c r="AH84" i="7"/>
  <c r="J85" i="7"/>
  <c r="AM94" i="7"/>
  <c r="AK94" i="7"/>
  <c r="T17" i="7"/>
  <c r="W17" i="7"/>
  <c r="AM67" i="7"/>
  <c r="AK67" i="7"/>
  <c r="AL67" i="7"/>
  <c r="AM86" i="7"/>
  <c r="AK86" i="7"/>
  <c r="AL86" i="7"/>
  <c r="AM69" i="7"/>
  <c r="AK69" i="7"/>
  <c r="AK25" i="7"/>
  <c r="AM25" i="7"/>
  <c r="AA48" i="7"/>
  <c r="AG48" i="7"/>
  <c r="AJ48" i="7"/>
  <c r="N48" i="7"/>
  <c r="Z48" i="7"/>
  <c r="M48" i="7"/>
  <c r="T50" i="7"/>
  <c r="W50" i="7"/>
  <c r="AK15" i="7"/>
  <c r="AM15" i="7"/>
  <c r="AK21" i="7"/>
  <c r="AM21" i="7"/>
  <c r="AK64" i="7"/>
  <c r="AM64" i="7"/>
  <c r="AA94" i="7"/>
  <c r="N94" i="7"/>
  <c r="Z94" i="7"/>
  <c r="M94" i="7"/>
  <c r="H84" i="7"/>
  <c r="AI83" i="7"/>
  <c r="AA36" i="7"/>
  <c r="AG36" i="7"/>
  <c r="AJ36" i="7"/>
  <c r="N36" i="7"/>
  <c r="M36" i="7"/>
  <c r="Z36" i="7"/>
  <c r="H61" i="7"/>
  <c r="AM45" i="7"/>
  <c r="AK45" i="7"/>
  <c r="T24" i="7"/>
  <c r="W24" i="7"/>
  <c r="T9" i="7"/>
  <c r="W9" i="7"/>
  <c r="T20" i="7"/>
  <c r="W20" i="7"/>
  <c r="N25" i="7"/>
  <c r="AA25" i="7"/>
  <c r="AG25" i="7"/>
  <c r="AJ25" i="7"/>
  <c r="M25" i="7"/>
  <c r="Z25" i="7"/>
  <c r="AK61" i="7"/>
  <c r="AM61" i="7"/>
  <c r="R83" i="7"/>
  <c r="Q83" i="7"/>
  <c r="Q94" i="7"/>
  <c r="R94" i="7"/>
  <c r="AM44" i="7"/>
  <c r="AK44" i="7"/>
  <c r="AL44" i="7"/>
  <c r="AM60" i="7"/>
  <c r="AK60" i="7"/>
  <c r="T43" i="7"/>
  <c r="W43" i="7"/>
  <c r="AG21" i="7"/>
  <c r="AJ21" i="7"/>
  <c r="V95" i="7"/>
  <c r="AD94" i="7"/>
  <c r="AE94" i="7"/>
  <c r="AI60" i="7"/>
  <c r="AK19" i="7"/>
  <c r="AM19" i="7"/>
  <c r="AL19" i="7"/>
  <c r="AG39" i="7"/>
  <c r="AJ39" i="7"/>
  <c r="AB95" i="7"/>
  <c r="O95" i="7"/>
  <c r="J96" i="7"/>
  <c r="AH95" i="7"/>
  <c r="AI95" i="7"/>
  <c r="U95" i="7"/>
  <c r="AL94" i="7"/>
  <c r="AK35" i="7"/>
  <c r="AM35" i="7"/>
  <c r="Z49" i="7"/>
  <c r="M49" i="7"/>
  <c r="AA49" i="7"/>
  <c r="AG49" i="7"/>
  <c r="AJ49" i="7"/>
  <c r="N49" i="7"/>
  <c r="N19" i="7"/>
  <c r="AA19" i="7"/>
  <c r="AG19" i="7"/>
  <c r="AJ19" i="7"/>
  <c r="M19" i="7"/>
  <c r="Z19" i="7"/>
  <c r="AL64" i="7"/>
  <c r="T39" i="7"/>
  <c r="W39" i="7"/>
  <c r="AL69" i="7"/>
  <c r="AK59" i="7"/>
  <c r="AM59" i="7"/>
  <c r="N13" i="7"/>
  <c r="M13" i="7"/>
  <c r="AA13" i="7"/>
  <c r="AG13" i="7"/>
  <c r="T37" i="7"/>
  <c r="W37" i="7"/>
  <c r="AL25" i="7"/>
  <c r="AK43" i="7"/>
  <c r="AM43" i="7"/>
  <c r="AL82" i="7"/>
  <c r="AK82" i="7"/>
  <c r="AM82" i="7"/>
  <c r="AM101" i="7"/>
  <c r="AK101" i="7"/>
  <c r="AL101" i="7"/>
  <c r="AK90" i="7"/>
  <c r="AM90" i="7"/>
  <c r="J73" i="7"/>
  <c r="AH72" i="7"/>
  <c r="U72" i="7"/>
  <c r="V72" i="7"/>
  <c r="AB72" i="7"/>
  <c r="O72" i="7"/>
  <c r="AI72" i="7"/>
  <c r="AM75" i="7"/>
  <c r="AK75" i="7"/>
  <c r="AL75" i="7"/>
  <c r="AA40" i="7"/>
  <c r="AG40" i="7"/>
  <c r="AJ40" i="7"/>
  <c r="N40" i="7"/>
  <c r="M40" i="7"/>
  <c r="Z40" i="7"/>
  <c r="AK11" i="7"/>
  <c r="AM11" i="7"/>
  <c r="AL11" i="7"/>
  <c r="AK74" i="7"/>
  <c r="AM74" i="7"/>
  <c r="AL15" i="7"/>
  <c r="AG37" i="7"/>
  <c r="AJ37" i="7"/>
  <c r="AN10" i="7"/>
  <c r="AA44" i="7"/>
  <c r="AG44" i="7"/>
  <c r="AJ44" i="7"/>
  <c r="N44" i="7"/>
  <c r="Z44" i="7"/>
  <c r="M44" i="7"/>
  <c r="AM95" i="7"/>
  <c r="AK95" i="7"/>
  <c r="AL95" i="7"/>
  <c r="AD71" i="7"/>
  <c r="AI71" i="7"/>
  <c r="AK99" i="7"/>
  <c r="AM99" i="7"/>
  <c r="T45" i="7"/>
  <c r="W45" i="7"/>
  <c r="Z41" i="7"/>
  <c r="M41" i="7"/>
  <c r="AA41" i="7"/>
  <c r="AG41" i="7"/>
  <c r="AJ41" i="7"/>
  <c r="N41" i="7"/>
  <c r="AD60" i="7"/>
  <c r="AG46" i="7"/>
  <c r="AJ46" i="7"/>
  <c r="T33" i="7"/>
  <c r="W33" i="7"/>
  <c r="T12" i="7"/>
  <c r="W12" i="7"/>
  <c r="AM48" i="7"/>
  <c r="AL48" i="7"/>
  <c r="AK48" i="7"/>
  <c r="Z59" i="7"/>
  <c r="M59" i="7"/>
  <c r="N59" i="7"/>
  <c r="AA59" i="7"/>
  <c r="AG59" i="7"/>
  <c r="AJ59" i="7"/>
  <c r="T27" i="7"/>
  <c r="W27" i="7"/>
  <c r="AM87" i="7"/>
  <c r="AK87" i="7"/>
  <c r="AL87" i="7"/>
  <c r="AK93" i="7"/>
  <c r="AM93" i="7"/>
  <c r="AK73" i="7"/>
  <c r="AM73" i="7"/>
  <c r="AM85" i="7"/>
  <c r="AK85" i="7"/>
  <c r="AK47" i="7"/>
  <c r="AM47" i="7"/>
  <c r="T26" i="7"/>
  <c r="W26" i="7"/>
  <c r="AH61" i="7"/>
  <c r="J62" i="7"/>
  <c r="U61" i="7"/>
  <c r="O61" i="7"/>
  <c r="AB61" i="7"/>
  <c r="AA69" i="7"/>
  <c r="AG69" i="7"/>
  <c r="N69" i="7"/>
  <c r="M69" i="7"/>
  <c r="Z69" i="7"/>
  <c r="T46" i="7"/>
  <c r="W46" i="7"/>
  <c r="AA32" i="7"/>
  <c r="AG32" i="7"/>
  <c r="AJ32" i="7"/>
  <c r="N32" i="7"/>
  <c r="M32" i="7"/>
  <c r="Z32" i="7"/>
  <c r="N60" i="7"/>
  <c r="M60" i="7"/>
  <c r="Z60" i="7"/>
  <c r="AA60" i="7"/>
  <c r="AG33" i="7"/>
  <c r="AJ33" i="7"/>
  <c r="AG12" i="7"/>
  <c r="AM66" i="7"/>
  <c r="AK66" i="7"/>
  <c r="AL66" i="7"/>
  <c r="AM32" i="7"/>
  <c r="AK32" i="7"/>
  <c r="AG26" i="7"/>
  <c r="AJ26" i="7"/>
  <c r="V61" i="7"/>
  <c r="AA23" i="7"/>
  <c r="AG23" i="7"/>
  <c r="AJ23" i="7"/>
  <c r="M23" i="7"/>
  <c r="Z23" i="7"/>
  <c r="N23" i="7"/>
  <c r="AK39" i="7"/>
  <c r="AM39" i="7"/>
  <c r="V71" i="7"/>
  <c r="AL60" i="7"/>
  <c r="AK31" i="7"/>
  <c r="AM31" i="7"/>
  <c r="T14" i="7"/>
  <c r="W14" i="7"/>
  <c r="AG17" i="7"/>
  <c r="AJ17" i="7"/>
  <c r="Z61" i="6"/>
  <c r="N61" i="6"/>
  <c r="M61" i="6"/>
  <c r="AA61" i="6"/>
  <c r="AJ50" i="6"/>
  <c r="AN50" i="6"/>
  <c r="AJ8" i="4"/>
  <c r="AO8" i="4"/>
  <c r="AJ39" i="3"/>
  <c r="AN39" i="3"/>
  <c r="AN11" i="3"/>
  <c r="W11" i="3"/>
  <c r="W49" i="3"/>
  <c r="AN49" i="3"/>
  <c r="AO49" i="3"/>
  <c r="W10" i="6"/>
  <c r="AO10" i="6"/>
  <c r="AN10" i="6"/>
  <c r="AO39" i="3"/>
  <c r="AO17" i="3"/>
  <c r="AN17" i="3"/>
  <c r="W17" i="3"/>
  <c r="AN27" i="6"/>
  <c r="AJ27" i="6"/>
  <c r="AO42" i="3"/>
  <c r="AO12" i="3"/>
  <c r="N61" i="3"/>
  <c r="AA61" i="3"/>
  <c r="Z61" i="3"/>
  <c r="M61" i="3"/>
  <c r="Z84" i="5"/>
  <c r="AA84" i="5"/>
  <c r="N84" i="5"/>
  <c r="M84" i="5"/>
  <c r="AN34" i="3"/>
  <c r="W34" i="3"/>
  <c r="W20" i="3"/>
  <c r="AO20" i="3"/>
  <c r="AN20" i="3"/>
  <c r="W13" i="5"/>
  <c r="Z96" i="5"/>
  <c r="N96" i="5"/>
  <c r="M96" i="5"/>
  <c r="AA96" i="5"/>
  <c r="AM75" i="5"/>
  <c r="AL75" i="5"/>
  <c r="AK75" i="5"/>
  <c r="AL41" i="5"/>
  <c r="AM41" i="5"/>
  <c r="AK41" i="5"/>
  <c r="Z18" i="6"/>
  <c r="N18" i="6"/>
  <c r="M18" i="6"/>
  <c r="AA18" i="6"/>
  <c r="AG18" i="6"/>
  <c r="AJ18" i="6"/>
  <c r="AN44" i="6"/>
  <c r="Z47" i="6"/>
  <c r="M47" i="6"/>
  <c r="AA47" i="6"/>
  <c r="AG47" i="6"/>
  <c r="AJ47" i="6"/>
  <c r="N47" i="6"/>
  <c r="AM45" i="6"/>
  <c r="AL45" i="6"/>
  <c r="AK45" i="6"/>
  <c r="AM70" i="6"/>
  <c r="AK70" i="6"/>
  <c r="AM93" i="6"/>
  <c r="AL93" i="6"/>
  <c r="AK93" i="6"/>
  <c r="M36" i="6"/>
  <c r="N36" i="6"/>
  <c r="AA36" i="6"/>
  <c r="AG36" i="6"/>
  <c r="AJ36" i="6"/>
  <c r="Z36" i="6"/>
  <c r="AG38" i="6"/>
  <c r="AJ38" i="6"/>
  <c r="AO33" i="6"/>
  <c r="AA71" i="5"/>
  <c r="AG71" i="5"/>
  <c r="AJ71" i="5"/>
  <c r="Z71" i="5"/>
  <c r="N71" i="5"/>
  <c r="M71" i="5"/>
  <c r="Z83" i="5"/>
  <c r="N83" i="5"/>
  <c r="AA83" i="5"/>
  <c r="AG83" i="5"/>
  <c r="AJ83" i="5"/>
  <c r="M83" i="5"/>
  <c r="AA23" i="5"/>
  <c r="AG23" i="5"/>
  <c r="AJ23" i="5"/>
  <c r="M23" i="5"/>
  <c r="N23" i="5"/>
  <c r="Z23" i="5"/>
  <c r="J63" i="5"/>
  <c r="U62" i="5"/>
  <c r="AH62" i="5"/>
  <c r="AI62" i="5"/>
  <c r="H62" i="5"/>
  <c r="AB62" i="5"/>
  <c r="O62" i="5"/>
  <c r="AO47" i="5"/>
  <c r="AG13" i="5"/>
  <c r="AJ13" i="5"/>
  <c r="AG69" i="5"/>
  <c r="AJ69" i="5"/>
  <c r="AA38" i="5"/>
  <c r="AG38" i="5"/>
  <c r="AJ38" i="5"/>
  <c r="N38" i="5"/>
  <c r="Z38" i="5"/>
  <c r="M38" i="5"/>
  <c r="AA48" i="5"/>
  <c r="AG48" i="5"/>
  <c r="AJ48" i="5"/>
  <c r="N48" i="5"/>
  <c r="Z48" i="5"/>
  <c r="M48" i="5"/>
  <c r="N31" i="5"/>
  <c r="M31" i="5"/>
  <c r="Z31" i="5"/>
  <c r="AA31" i="5"/>
  <c r="AG31" i="5"/>
  <c r="AJ31" i="5"/>
  <c r="T44" i="5"/>
  <c r="W44" i="5"/>
  <c r="H61" i="4"/>
  <c r="AN13" i="5"/>
  <c r="T82" i="4"/>
  <c r="W82" i="4"/>
  <c r="T37" i="5"/>
  <c r="W37" i="5"/>
  <c r="T38" i="4"/>
  <c r="W38" i="4"/>
  <c r="AM35" i="4"/>
  <c r="AK35" i="4"/>
  <c r="N37" i="3"/>
  <c r="AA37" i="3"/>
  <c r="AG37" i="3"/>
  <c r="AJ37" i="3"/>
  <c r="M37" i="3"/>
  <c r="Z37" i="3"/>
  <c r="AB95" i="3"/>
  <c r="H95" i="3"/>
  <c r="J96" i="3"/>
  <c r="AH95" i="3"/>
  <c r="U95" i="3"/>
  <c r="O95" i="3"/>
  <c r="M10" i="4"/>
  <c r="Z10" i="4"/>
  <c r="N10" i="4"/>
  <c r="AA10" i="4"/>
  <c r="AG10" i="4"/>
  <c r="AJ10" i="4"/>
  <c r="M15" i="4"/>
  <c r="N15" i="4"/>
  <c r="Z15" i="4"/>
  <c r="AA15" i="4"/>
  <c r="AG15" i="4"/>
  <c r="AJ15" i="4"/>
  <c r="AO11" i="3"/>
  <c r="AM37" i="3"/>
  <c r="AL37" i="3"/>
  <c r="AK37" i="3"/>
  <c r="AM69" i="3"/>
  <c r="AK69" i="3"/>
  <c r="AL69" i="3"/>
  <c r="T41" i="3"/>
  <c r="W41" i="3"/>
  <c r="AM14" i="3"/>
  <c r="AK14" i="3"/>
  <c r="AL14" i="3"/>
  <c r="AM86" i="3"/>
  <c r="AL86" i="3"/>
  <c r="AK86" i="3"/>
  <c r="AG24" i="3"/>
  <c r="AN24" i="3"/>
  <c r="AM99" i="3"/>
  <c r="AL99" i="3"/>
  <c r="AK99" i="3"/>
  <c r="AO34" i="3"/>
  <c r="M41" i="6"/>
  <c r="N41" i="6"/>
  <c r="Z41" i="6"/>
  <c r="AA41" i="6"/>
  <c r="AG41" i="6"/>
  <c r="AJ41" i="6"/>
  <c r="M39" i="5"/>
  <c r="N39" i="5"/>
  <c r="AA39" i="5"/>
  <c r="AG39" i="5"/>
  <c r="AJ39" i="5"/>
  <c r="Z39" i="5"/>
  <c r="AM31" i="3"/>
  <c r="AL31" i="3"/>
  <c r="AK31" i="3"/>
  <c r="AO82" i="3"/>
  <c r="AN82" i="3"/>
  <c r="T82" i="3"/>
  <c r="W82" i="3"/>
  <c r="Z59" i="6"/>
  <c r="AA59" i="6"/>
  <c r="AG59" i="6"/>
  <c r="AJ59" i="6"/>
  <c r="N59" i="6"/>
  <c r="M59" i="6"/>
  <c r="Q71" i="6"/>
  <c r="R71" i="6"/>
  <c r="AL20" i="6"/>
  <c r="AM20" i="6"/>
  <c r="AK20" i="6"/>
  <c r="AO27" i="6"/>
  <c r="AG21" i="6"/>
  <c r="AJ21" i="6"/>
  <c r="N19" i="6"/>
  <c r="M19" i="6"/>
  <c r="AA19" i="6"/>
  <c r="AG19" i="6"/>
  <c r="AJ19" i="6"/>
  <c r="Z19" i="6"/>
  <c r="AO82" i="5"/>
  <c r="AM85" i="5"/>
  <c r="AK85" i="5"/>
  <c r="N45" i="5"/>
  <c r="M45" i="5"/>
  <c r="Z45" i="5"/>
  <c r="AA45" i="5"/>
  <c r="AG45" i="5"/>
  <c r="AJ45" i="5"/>
  <c r="Z11" i="5"/>
  <c r="N11" i="5"/>
  <c r="M11" i="5"/>
  <c r="AA11" i="5"/>
  <c r="AG11" i="5"/>
  <c r="AJ11" i="5"/>
  <c r="AH95" i="4"/>
  <c r="AB95" i="4"/>
  <c r="J96" i="4"/>
  <c r="U95" i="4"/>
  <c r="O95" i="4"/>
  <c r="H95" i="4"/>
  <c r="V95" i="4"/>
  <c r="T69" i="5"/>
  <c r="W69" i="5"/>
  <c r="T59" i="4"/>
  <c r="W59" i="4"/>
  <c r="AG17" i="5"/>
  <c r="AJ17" i="5"/>
  <c r="AG59" i="4"/>
  <c r="AJ59" i="4"/>
  <c r="AG19" i="5"/>
  <c r="AJ19" i="5"/>
  <c r="AG44" i="4"/>
  <c r="AJ44" i="4"/>
  <c r="AG37" i="5"/>
  <c r="AJ37" i="5"/>
  <c r="AK8" i="4"/>
  <c r="AM8" i="4"/>
  <c r="AL8" i="4"/>
  <c r="T25" i="4"/>
  <c r="W25" i="4"/>
  <c r="M16" i="4"/>
  <c r="N16" i="4"/>
  <c r="Z16" i="4"/>
  <c r="AA16" i="4"/>
  <c r="AG16" i="4"/>
  <c r="AJ16" i="4"/>
  <c r="AG12" i="4"/>
  <c r="AJ12" i="4"/>
  <c r="AO22" i="4"/>
  <c r="AN22" i="4"/>
  <c r="T22" i="4"/>
  <c r="W22" i="4"/>
  <c r="T36" i="3"/>
  <c r="W36" i="3"/>
  <c r="T9" i="4"/>
  <c r="W9" i="4"/>
  <c r="AN42" i="3"/>
  <c r="T93" i="3"/>
  <c r="W93" i="3"/>
  <c r="AM95" i="3"/>
  <c r="AL95" i="3"/>
  <c r="AK95" i="3"/>
  <c r="AM74" i="3"/>
  <c r="AL74" i="3"/>
  <c r="AK74" i="3"/>
  <c r="T18" i="3"/>
  <c r="V71" i="3"/>
  <c r="AM72" i="3"/>
  <c r="AK72" i="3"/>
  <c r="AL72" i="3"/>
  <c r="AM86" i="5"/>
  <c r="AK86" i="5"/>
  <c r="AL86" i="5"/>
  <c r="AA84" i="3"/>
  <c r="N84" i="3"/>
  <c r="M84" i="3"/>
  <c r="Z84" i="3"/>
  <c r="N73" i="6"/>
  <c r="AA73" i="6"/>
  <c r="Z73" i="6"/>
  <c r="M73" i="6"/>
  <c r="J62" i="6"/>
  <c r="O61" i="6"/>
  <c r="U61" i="6"/>
  <c r="V61" i="6"/>
  <c r="AH61" i="6"/>
  <c r="AB61" i="6"/>
  <c r="AA10" i="5"/>
  <c r="AG10" i="5"/>
  <c r="AJ10" i="5"/>
  <c r="Z10" i="5"/>
  <c r="N10" i="5"/>
  <c r="M10" i="5"/>
  <c r="N59" i="5"/>
  <c r="M59" i="5"/>
  <c r="Z59" i="5"/>
  <c r="AA59" i="5"/>
  <c r="AG59" i="5"/>
  <c r="AJ59" i="5"/>
  <c r="T36" i="5"/>
  <c r="W36" i="5"/>
  <c r="AN36" i="5"/>
  <c r="AL40" i="5"/>
  <c r="AM40" i="5"/>
  <c r="AK40" i="5"/>
  <c r="N16" i="5"/>
  <c r="M16" i="5"/>
  <c r="Z16" i="5"/>
  <c r="AA16" i="5"/>
  <c r="AG16" i="5"/>
  <c r="AJ16" i="5"/>
  <c r="AO48" i="4"/>
  <c r="AN48" i="4"/>
  <c r="T48" i="4"/>
  <c r="W48" i="4"/>
  <c r="T21" i="5"/>
  <c r="W21" i="5"/>
  <c r="AN21" i="5"/>
  <c r="AO21" i="5"/>
  <c r="AA9" i="5"/>
  <c r="AG9" i="5"/>
  <c r="AJ9" i="5"/>
  <c r="N9" i="5"/>
  <c r="Z9" i="5"/>
  <c r="M9" i="5"/>
  <c r="AM46" i="4"/>
  <c r="AK46" i="4"/>
  <c r="AL46" i="4"/>
  <c r="AG43" i="4"/>
  <c r="Z34" i="4"/>
  <c r="N34" i="4"/>
  <c r="M34" i="4"/>
  <c r="AA34" i="4"/>
  <c r="AG34" i="4"/>
  <c r="AJ34" i="4"/>
  <c r="AO49" i="4"/>
  <c r="AN49" i="4"/>
  <c r="T49" i="4"/>
  <c r="W49" i="4"/>
  <c r="T72" i="4"/>
  <c r="W72" i="4"/>
  <c r="T92" i="3"/>
  <c r="W92" i="3"/>
  <c r="T14" i="3"/>
  <c r="W14" i="3"/>
  <c r="AM40" i="3"/>
  <c r="AK40" i="3"/>
  <c r="AL40" i="3"/>
  <c r="AA83" i="3"/>
  <c r="N83" i="3"/>
  <c r="M83" i="3"/>
  <c r="Z83" i="3"/>
  <c r="AL71" i="3"/>
  <c r="AK71" i="3"/>
  <c r="AM71" i="3"/>
  <c r="N40" i="6"/>
  <c r="M40" i="6"/>
  <c r="AA40" i="6"/>
  <c r="AG40" i="6"/>
  <c r="AJ40" i="6"/>
  <c r="Z40" i="6"/>
  <c r="AM73" i="6"/>
  <c r="AK73" i="6"/>
  <c r="AK12" i="5"/>
  <c r="AM12" i="5"/>
  <c r="AL12" i="5"/>
  <c r="AE83" i="4"/>
  <c r="AG83" i="4"/>
  <c r="AJ83" i="4"/>
  <c r="AD83" i="4"/>
  <c r="N73" i="4"/>
  <c r="M73" i="4"/>
  <c r="AA73" i="4"/>
  <c r="AG73" i="4"/>
  <c r="AJ73" i="4"/>
  <c r="Z73" i="4"/>
  <c r="AK84" i="6"/>
  <c r="AM84" i="6"/>
  <c r="AE72" i="6"/>
  <c r="AD72" i="6"/>
  <c r="N32" i="6"/>
  <c r="M32" i="6"/>
  <c r="AA32" i="6"/>
  <c r="AG32" i="6"/>
  <c r="AJ32" i="6"/>
  <c r="Z32" i="6"/>
  <c r="T14" i="6"/>
  <c r="W14" i="6"/>
  <c r="AN14" i="6"/>
  <c r="T46" i="6"/>
  <c r="W46" i="6"/>
  <c r="AO46" i="6"/>
  <c r="AN46" i="6"/>
  <c r="AI61" i="6"/>
  <c r="T69" i="6"/>
  <c r="W69" i="6"/>
  <c r="AN69" i="6"/>
  <c r="AI72" i="6"/>
  <c r="AK42" i="6"/>
  <c r="AM42" i="6"/>
  <c r="AL42" i="6"/>
  <c r="N72" i="6"/>
  <c r="M72" i="6"/>
  <c r="AA72" i="6"/>
  <c r="AG72" i="6"/>
  <c r="AJ72" i="6"/>
  <c r="Z72" i="6"/>
  <c r="AK16" i="6"/>
  <c r="AM16" i="6"/>
  <c r="M35" i="6"/>
  <c r="N35" i="6"/>
  <c r="AA35" i="6"/>
  <c r="AG35" i="6"/>
  <c r="AJ35" i="6"/>
  <c r="Z35" i="6"/>
  <c r="AK14" i="6"/>
  <c r="AM14" i="6"/>
  <c r="AL14" i="6"/>
  <c r="N24" i="6"/>
  <c r="M24" i="6"/>
  <c r="AA24" i="6"/>
  <c r="AG24" i="6"/>
  <c r="AJ24" i="6"/>
  <c r="Z24" i="6"/>
  <c r="AM97" i="5"/>
  <c r="AL97" i="5"/>
  <c r="AK97" i="5"/>
  <c r="Z94" i="5"/>
  <c r="AA94" i="5"/>
  <c r="AG94" i="5"/>
  <c r="AJ94" i="5"/>
  <c r="N94" i="5"/>
  <c r="M94" i="5"/>
  <c r="N32" i="5"/>
  <c r="M32" i="5"/>
  <c r="AA32" i="5"/>
  <c r="AG32" i="5"/>
  <c r="AJ32" i="5"/>
  <c r="Z32" i="5"/>
  <c r="Z94" i="4"/>
  <c r="AA94" i="4"/>
  <c r="AG94" i="4"/>
  <c r="AJ94" i="4"/>
  <c r="M94" i="4"/>
  <c r="N94" i="4"/>
  <c r="AA49" i="5"/>
  <c r="AG49" i="5"/>
  <c r="AJ49" i="5"/>
  <c r="N49" i="5"/>
  <c r="Z49" i="5"/>
  <c r="M49" i="5"/>
  <c r="Z46" i="5"/>
  <c r="AA46" i="5"/>
  <c r="AG46" i="5"/>
  <c r="AJ46" i="5"/>
  <c r="M46" i="5"/>
  <c r="N46" i="5"/>
  <c r="T93" i="5"/>
  <c r="W93" i="5"/>
  <c r="R73" i="4"/>
  <c r="AE71" i="4"/>
  <c r="AG71" i="4"/>
  <c r="AJ71" i="4"/>
  <c r="T17" i="5"/>
  <c r="W17" i="5"/>
  <c r="AN43" i="4"/>
  <c r="T83" i="4"/>
  <c r="W83" i="4"/>
  <c r="Z11" i="4"/>
  <c r="AA11" i="4"/>
  <c r="AG11" i="4"/>
  <c r="AJ11" i="4"/>
  <c r="M11" i="4"/>
  <c r="N11" i="4"/>
  <c r="AN20" i="4"/>
  <c r="AN12" i="4"/>
  <c r="T12" i="4"/>
  <c r="W12" i="4"/>
  <c r="T31" i="3"/>
  <c r="W31" i="3"/>
  <c r="AA70" i="3"/>
  <c r="AG70" i="3"/>
  <c r="AJ70" i="3"/>
  <c r="Z70" i="3"/>
  <c r="M70" i="3"/>
  <c r="N70" i="3"/>
  <c r="W24" i="3"/>
  <c r="AA50" i="3"/>
  <c r="AG50" i="3"/>
  <c r="AJ50" i="3"/>
  <c r="Z50" i="3"/>
  <c r="M50" i="3"/>
  <c r="N50" i="3"/>
  <c r="AA32" i="3"/>
  <c r="AG32" i="3"/>
  <c r="AJ32" i="3"/>
  <c r="N32" i="3"/>
  <c r="Z32" i="3"/>
  <c r="M32" i="3"/>
  <c r="AN92" i="3"/>
  <c r="T10" i="3"/>
  <c r="W10" i="3"/>
  <c r="AB84" i="3"/>
  <c r="J85" i="3"/>
  <c r="O84" i="3"/>
  <c r="U84" i="3"/>
  <c r="AH84" i="3"/>
  <c r="V84" i="3"/>
  <c r="AG19" i="3"/>
  <c r="AJ19" i="3"/>
  <c r="AL8" i="6"/>
  <c r="AK8" i="6"/>
  <c r="AM8" i="6"/>
  <c r="AG49" i="4"/>
  <c r="AJ49" i="4"/>
  <c r="M45" i="4"/>
  <c r="Z45" i="4"/>
  <c r="AA45" i="4"/>
  <c r="AG45" i="4"/>
  <c r="AJ45" i="4"/>
  <c r="N45" i="4"/>
  <c r="N15" i="6"/>
  <c r="M15" i="6"/>
  <c r="AA15" i="6"/>
  <c r="AG15" i="6"/>
  <c r="AJ15" i="6"/>
  <c r="Z15" i="6"/>
  <c r="J85" i="5"/>
  <c r="U84" i="5"/>
  <c r="AH84" i="5"/>
  <c r="AI84" i="5"/>
  <c r="AB84" i="5"/>
  <c r="V84" i="5"/>
  <c r="O84" i="5"/>
  <c r="W44" i="6"/>
  <c r="Z50" i="5"/>
  <c r="AA50" i="5"/>
  <c r="AG50" i="5"/>
  <c r="AJ50" i="5"/>
  <c r="N50" i="5"/>
  <c r="M50" i="5"/>
  <c r="J75" i="5"/>
  <c r="O74" i="5"/>
  <c r="U74" i="5"/>
  <c r="AH74" i="5"/>
  <c r="AI74" i="5"/>
  <c r="AB74" i="5"/>
  <c r="V74" i="5"/>
  <c r="Z60" i="4"/>
  <c r="AA60" i="4"/>
  <c r="AG60" i="4"/>
  <c r="AJ60" i="4"/>
  <c r="M60" i="4"/>
  <c r="N60" i="4"/>
  <c r="AI72" i="4"/>
  <c r="N15" i="3"/>
  <c r="AA15" i="3"/>
  <c r="AG15" i="3"/>
  <c r="AJ15" i="3"/>
  <c r="M15" i="3"/>
  <c r="Z15" i="3"/>
  <c r="AO20" i="4"/>
  <c r="N13" i="3"/>
  <c r="Z13" i="3"/>
  <c r="AA13" i="3"/>
  <c r="AG13" i="3"/>
  <c r="AJ13" i="3"/>
  <c r="M13" i="3"/>
  <c r="AO16" i="3"/>
  <c r="AM27" i="3"/>
  <c r="AK27" i="3"/>
  <c r="AL27" i="3"/>
  <c r="AG94" i="3"/>
  <c r="AJ94" i="3"/>
  <c r="AG10" i="3"/>
  <c r="AJ10" i="3"/>
  <c r="AG12" i="3"/>
  <c r="AJ12" i="3"/>
  <c r="AM39" i="3"/>
  <c r="AL39" i="3"/>
  <c r="AK39" i="3"/>
  <c r="AK90" i="6"/>
  <c r="AL90" i="6"/>
  <c r="AM90" i="6"/>
  <c r="M22" i="6"/>
  <c r="Z22" i="6"/>
  <c r="AA22" i="6"/>
  <c r="AG22" i="6"/>
  <c r="AJ22" i="6"/>
  <c r="N22" i="6"/>
  <c r="AK66" i="6"/>
  <c r="AM66" i="6"/>
  <c r="J74" i="6"/>
  <c r="O73" i="6"/>
  <c r="AH73" i="6"/>
  <c r="AI73" i="6"/>
  <c r="AB73" i="6"/>
  <c r="U73" i="6"/>
  <c r="AA12" i="5"/>
  <c r="AG12" i="5"/>
  <c r="AJ12" i="5"/>
  <c r="Z12" i="5"/>
  <c r="N12" i="5"/>
  <c r="M12" i="5"/>
  <c r="AM99" i="6"/>
  <c r="AK99" i="6"/>
  <c r="Z94" i="6"/>
  <c r="N94" i="6"/>
  <c r="M94" i="6"/>
  <c r="AA94" i="6"/>
  <c r="AG94" i="6"/>
  <c r="AJ94" i="6"/>
  <c r="AM50" i="6"/>
  <c r="AK50" i="6"/>
  <c r="AN48" i="6"/>
  <c r="Z71" i="6"/>
  <c r="N71" i="6"/>
  <c r="M71" i="6"/>
  <c r="AA71" i="6"/>
  <c r="AO49" i="6"/>
  <c r="W42" i="6"/>
  <c r="AM19" i="6"/>
  <c r="AK19" i="6"/>
  <c r="AG26" i="6"/>
  <c r="AJ26" i="6"/>
  <c r="T20" i="6"/>
  <c r="W20" i="6"/>
  <c r="AO21" i="6"/>
  <c r="AM65" i="5"/>
  <c r="AK65" i="5"/>
  <c r="AM10" i="5"/>
  <c r="AL10" i="5"/>
  <c r="AK10" i="5"/>
  <c r="AN82" i="5"/>
  <c r="T92" i="5"/>
  <c r="W92" i="5"/>
  <c r="AN26" i="5"/>
  <c r="T92" i="4"/>
  <c r="W92" i="4"/>
  <c r="AG40" i="4"/>
  <c r="AE72" i="4"/>
  <c r="AG72" i="4"/>
  <c r="R60" i="4"/>
  <c r="Q60" i="4"/>
  <c r="M8" i="3"/>
  <c r="N8" i="3"/>
  <c r="AA8" i="3"/>
  <c r="AG8" i="3"/>
  <c r="AJ8" i="3"/>
  <c r="Z8" i="3"/>
  <c r="Q71" i="4"/>
  <c r="T71" i="4"/>
  <c r="AA69" i="3"/>
  <c r="AG69" i="3"/>
  <c r="AJ69" i="3"/>
  <c r="N69" i="3"/>
  <c r="M69" i="3"/>
  <c r="Z69" i="3"/>
  <c r="AN13" i="4"/>
  <c r="T13" i="4"/>
  <c r="W13" i="4"/>
  <c r="AA47" i="3"/>
  <c r="AG47" i="3"/>
  <c r="AJ47" i="3"/>
  <c r="Z47" i="3"/>
  <c r="M47" i="3"/>
  <c r="N47" i="3"/>
  <c r="AO25" i="3"/>
  <c r="AN48" i="3"/>
  <c r="AN16" i="3"/>
  <c r="AM26" i="3"/>
  <c r="AL26" i="3"/>
  <c r="AK26" i="3"/>
  <c r="AN94" i="3"/>
  <c r="T94" i="3"/>
  <c r="W94" i="3"/>
  <c r="T40" i="3"/>
  <c r="W40" i="3"/>
  <c r="AL62" i="3"/>
  <c r="AK62" i="3"/>
  <c r="AM62" i="3"/>
  <c r="AG22" i="3"/>
  <c r="AJ22" i="3"/>
  <c r="T31" i="6"/>
  <c r="W31" i="6"/>
  <c r="AO44" i="4"/>
  <c r="T44" i="4"/>
  <c r="W44" i="4"/>
  <c r="Z17" i="4"/>
  <c r="AA17" i="4"/>
  <c r="AG17" i="4"/>
  <c r="AJ17" i="4"/>
  <c r="M17" i="4"/>
  <c r="N17" i="4"/>
  <c r="Z13" i="6"/>
  <c r="M13" i="6"/>
  <c r="AA13" i="6"/>
  <c r="AG13" i="6"/>
  <c r="AJ13" i="6"/>
  <c r="N13" i="6"/>
  <c r="N9" i="6"/>
  <c r="M9" i="6"/>
  <c r="Z9" i="6"/>
  <c r="AA9" i="6"/>
  <c r="AG9" i="6"/>
  <c r="AJ9" i="6"/>
  <c r="N93" i="6"/>
  <c r="M93" i="6"/>
  <c r="Z93" i="6"/>
  <c r="AA93" i="6"/>
  <c r="AG93" i="6"/>
  <c r="AJ93" i="6"/>
  <c r="N84" i="6"/>
  <c r="M84" i="6"/>
  <c r="AA84" i="6"/>
  <c r="Z84" i="6"/>
  <c r="AL78" i="6"/>
  <c r="AK78" i="6"/>
  <c r="AM78" i="6"/>
  <c r="AO48" i="6"/>
  <c r="N34" i="6"/>
  <c r="M34" i="6"/>
  <c r="Z34" i="6"/>
  <c r="AA34" i="6"/>
  <c r="AG34" i="6"/>
  <c r="AJ34" i="6"/>
  <c r="AG42" i="6"/>
  <c r="AJ42" i="6"/>
  <c r="AM39" i="6"/>
  <c r="AL39" i="6"/>
  <c r="AK39" i="6"/>
  <c r="AN39" i="6"/>
  <c r="AK9" i="6"/>
  <c r="AM9" i="6"/>
  <c r="AL60" i="5"/>
  <c r="AM60" i="5"/>
  <c r="AK60" i="5"/>
  <c r="T12" i="6"/>
  <c r="W12" i="6"/>
  <c r="AO12" i="6"/>
  <c r="AM83" i="5"/>
  <c r="AK83" i="5"/>
  <c r="AO26" i="5"/>
  <c r="R61" i="5"/>
  <c r="AK16" i="5"/>
  <c r="AM16" i="5"/>
  <c r="AL16" i="5"/>
  <c r="Z42" i="5"/>
  <c r="M42" i="5"/>
  <c r="AA42" i="5"/>
  <c r="AG42" i="5"/>
  <c r="AJ42" i="5"/>
  <c r="N42" i="5"/>
  <c r="N33" i="5"/>
  <c r="M33" i="5"/>
  <c r="AA33" i="5"/>
  <c r="AG33" i="5"/>
  <c r="AJ33" i="5"/>
  <c r="Z33" i="5"/>
  <c r="Z15" i="5"/>
  <c r="N15" i="5"/>
  <c r="M15" i="5"/>
  <c r="AA15" i="5"/>
  <c r="AG15" i="5"/>
  <c r="AJ15" i="5"/>
  <c r="AG93" i="5"/>
  <c r="AJ93" i="5"/>
  <c r="AM42" i="5"/>
  <c r="AK42" i="5"/>
  <c r="AL92" i="4"/>
  <c r="AK92" i="4"/>
  <c r="AM92" i="4"/>
  <c r="Z69" i="4"/>
  <c r="N69" i="4"/>
  <c r="M69" i="4"/>
  <c r="AA69" i="4"/>
  <c r="AG69" i="4"/>
  <c r="AJ69" i="4"/>
  <c r="T27" i="5"/>
  <c r="W27" i="5"/>
  <c r="AO27" i="5"/>
  <c r="AN27" i="5"/>
  <c r="AA50" i="4"/>
  <c r="AG50" i="4"/>
  <c r="AJ50" i="4"/>
  <c r="M50" i="4"/>
  <c r="N50" i="4"/>
  <c r="Z50" i="4"/>
  <c r="M93" i="4"/>
  <c r="N93" i="4"/>
  <c r="Z93" i="4"/>
  <c r="AA93" i="4"/>
  <c r="AG93" i="4"/>
  <c r="AJ93" i="4"/>
  <c r="AO31" i="4"/>
  <c r="T31" i="4"/>
  <c r="W31" i="4"/>
  <c r="AA37" i="4"/>
  <c r="AG37" i="4"/>
  <c r="AJ37" i="4"/>
  <c r="M37" i="4"/>
  <c r="N37" i="4"/>
  <c r="Z37" i="4"/>
  <c r="Z46" i="4"/>
  <c r="AA46" i="4"/>
  <c r="AG46" i="4"/>
  <c r="AJ46" i="4"/>
  <c r="M46" i="4"/>
  <c r="N46" i="4"/>
  <c r="AN24" i="4"/>
  <c r="T24" i="4"/>
  <c r="W24" i="4"/>
  <c r="T47" i="4"/>
  <c r="N23" i="4"/>
  <c r="Z23" i="4"/>
  <c r="M23" i="4"/>
  <c r="AA23" i="4"/>
  <c r="AG23" i="4"/>
  <c r="AJ23" i="4"/>
  <c r="AG13" i="4"/>
  <c r="AJ13" i="4"/>
  <c r="N27" i="4"/>
  <c r="Z27" i="4"/>
  <c r="AA27" i="4"/>
  <c r="AG27" i="4"/>
  <c r="AJ27" i="4"/>
  <c r="M27" i="4"/>
  <c r="AN25" i="3"/>
  <c r="AO9" i="3"/>
  <c r="AM17" i="3"/>
  <c r="AL17" i="3"/>
  <c r="AK17" i="3"/>
  <c r="AM96" i="3"/>
  <c r="AK96" i="3"/>
  <c r="AL96" i="3"/>
  <c r="AO22" i="3"/>
  <c r="T22" i="3"/>
  <c r="W22" i="3"/>
  <c r="T21" i="3"/>
  <c r="W21" i="3"/>
  <c r="AM87" i="3"/>
  <c r="AK87" i="3"/>
  <c r="AL87" i="3"/>
  <c r="N60" i="6"/>
  <c r="M60" i="6"/>
  <c r="AA60" i="6"/>
  <c r="Z60" i="6"/>
  <c r="T45" i="6"/>
  <c r="W45" i="6"/>
  <c r="AN45" i="6"/>
  <c r="Z8" i="6"/>
  <c r="N8" i="6"/>
  <c r="M8" i="6"/>
  <c r="AA8" i="6"/>
  <c r="AG8" i="6"/>
  <c r="AJ8" i="6"/>
  <c r="AO39" i="6"/>
  <c r="AM95" i="5"/>
  <c r="AK95" i="5"/>
  <c r="T26" i="6"/>
  <c r="W26" i="6"/>
  <c r="AO26" i="6"/>
  <c r="AG20" i="6"/>
  <c r="AJ20" i="6"/>
  <c r="T23" i="6"/>
  <c r="W23" i="6"/>
  <c r="M40" i="5"/>
  <c r="N40" i="5"/>
  <c r="AA40" i="5"/>
  <c r="AG40" i="5"/>
  <c r="AJ40" i="5"/>
  <c r="Z40" i="5"/>
  <c r="AL9" i="6"/>
  <c r="AI95" i="5"/>
  <c r="AM21" i="5"/>
  <c r="AK21" i="5"/>
  <c r="AL21" i="5"/>
  <c r="AI73" i="5"/>
  <c r="M25" i="5"/>
  <c r="N25" i="5"/>
  <c r="AA25" i="5"/>
  <c r="AG25" i="5"/>
  <c r="AJ25" i="5"/>
  <c r="Z25" i="5"/>
  <c r="M18" i="5"/>
  <c r="N18" i="5"/>
  <c r="AA18" i="5"/>
  <c r="AG18" i="5"/>
  <c r="AJ18" i="5"/>
  <c r="Z18" i="5"/>
  <c r="AG92" i="5"/>
  <c r="AJ92" i="5"/>
  <c r="T22" i="5"/>
  <c r="W22" i="5"/>
  <c r="AN22" i="5"/>
  <c r="M14" i="5"/>
  <c r="N14" i="5"/>
  <c r="AA14" i="5"/>
  <c r="AG14" i="5"/>
  <c r="AJ14" i="5"/>
  <c r="Z14" i="5"/>
  <c r="AG27" i="5"/>
  <c r="AJ27" i="5"/>
  <c r="N34" i="5"/>
  <c r="AA34" i="5"/>
  <c r="AG34" i="5"/>
  <c r="AJ34" i="5"/>
  <c r="Z34" i="5"/>
  <c r="M34" i="5"/>
  <c r="AM33" i="4"/>
  <c r="AL33" i="4"/>
  <c r="AK33" i="4"/>
  <c r="AG24" i="4"/>
  <c r="AJ24" i="4"/>
  <c r="M14" i="4"/>
  <c r="AA14" i="4"/>
  <c r="AG14" i="4"/>
  <c r="AJ14" i="4"/>
  <c r="Z14" i="4"/>
  <c r="N14" i="4"/>
  <c r="N18" i="4"/>
  <c r="AA18" i="4"/>
  <c r="AG18" i="4"/>
  <c r="AJ18" i="4"/>
  <c r="M18" i="4"/>
  <c r="Z18" i="4"/>
  <c r="T35" i="4"/>
  <c r="W35" i="4"/>
  <c r="AM11" i="4"/>
  <c r="AK11" i="4"/>
  <c r="AA23" i="3"/>
  <c r="AG23" i="3"/>
  <c r="AJ23" i="3"/>
  <c r="N23" i="3"/>
  <c r="M23" i="3"/>
  <c r="Z23" i="3"/>
  <c r="AN9" i="3"/>
  <c r="AM49" i="3"/>
  <c r="AK49" i="3"/>
  <c r="AL49" i="3"/>
  <c r="AI95" i="3"/>
  <c r="AM42" i="3"/>
  <c r="AL42" i="3"/>
  <c r="AK42" i="3"/>
  <c r="AA60" i="3"/>
  <c r="AG60" i="3"/>
  <c r="AJ60" i="3"/>
  <c r="N60" i="3"/>
  <c r="Z60" i="3"/>
  <c r="M60" i="3"/>
  <c r="N70" i="4"/>
  <c r="Z70" i="4"/>
  <c r="AA70" i="4"/>
  <c r="AG70" i="4"/>
  <c r="AJ70" i="4"/>
  <c r="M70" i="4"/>
  <c r="M33" i="4"/>
  <c r="Z33" i="4"/>
  <c r="AA33" i="4"/>
  <c r="AG33" i="4"/>
  <c r="AJ33" i="4"/>
  <c r="N33" i="4"/>
  <c r="AA44" i="3"/>
  <c r="AG44" i="3"/>
  <c r="AJ44" i="3"/>
  <c r="Z44" i="3"/>
  <c r="N44" i="3"/>
  <c r="M44" i="3"/>
  <c r="AA70" i="6"/>
  <c r="AG70" i="6"/>
  <c r="AJ70" i="6"/>
  <c r="Z70" i="6"/>
  <c r="M70" i="6"/>
  <c r="N70" i="6"/>
  <c r="Z92" i="6"/>
  <c r="N92" i="6"/>
  <c r="M92" i="6"/>
  <c r="AA92" i="6"/>
  <c r="AG92" i="6"/>
  <c r="AJ92" i="6"/>
  <c r="AA17" i="6"/>
  <c r="AG17" i="6"/>
  <c r="AJ17" i="6"/>
  <c r="Z17" i="6"/>
  <c r="M17" i="6"/>
  <c r="N17" i="6"/>
  <c r="AM23" i="6"/>
  <c r="AK23" i="6"/>
  <c r="AL23" i="6"/>
  <c r="AN11" i="6"/>
  <c r="AK45" i="5"/>
  <c r="AM45" i="5"/>
  <c r="N60" i="5"/>
  <c r="M60" i="5"/>
  <c r="Z60" i="5"/>
  <c r="AA60" i="5"/>
  <c r="AG60" i="5"/>
  <c r="AJ60" i="5"/>
  <c r="T73" i="5"/>
  <c r="W73" i="5"/>
  <c r="AO73" i="5"/>
  <c r="AM44" i="5"/>
  <c r="AK44" i="5"/>
  <c r="AG41" i="5"/>
  <c r="AJ41" i="5"/>
  <c r="AG20" i="5"/>
  <c r="AJ20" i="5"/>
  <c r="AN35" i="5"/>
  <c r="AK13" i="5"/>
  <c r="AM13" i="5"/>
  <c r="AL13" i="5"/>
  <c r="AA42" i="4"/>
  <c r="AG42" i="4"/>
  <c r="AJ42" i="4"/>
  <c r="Z42" i="4"/>
  <c r="N42" i="4"/>
  <c r="M42" i="4"/>
  <c r="AH74" i="4"/>
  <c r="AB74" i="4"/>
  <c r="U74" i="4"/>
  <c r="O74" i="4"/>
  <c r="J75" i="4"/>
  <c r="H74" i="4"/>
  <c r="T19" i="4"/>
  <c r="W19" i="4"/>
  <c r="M21" i="4"/>
  <c r="Z21" i="4"/>
  <c r="N21" i="4"/>
  <c r="AA21" i="4"/>
  <c r="AG21" i="4"/>
  <c r="AJ21" i="4"/>
  <c r="N26" i="4"/>
  <c r="Z26" i="4"/>
  <c r="M26" i="4"/>
  <c r="AA26" i="4"/>
  <c r="AG26" i="4"/>
  <c r="AJ26" i="4"/>
  <c r="AA35" i="3"/>
  <c r="AG35" i="3"/>
  <c r="AJ35" i="3"/>
  <c r="N35" i="3"/>
  <c r="Z35" i="3"/>
  <c r="M35" i="3"/>
  <c r="AG33" i="3"/>
  <c r="AJ33" i="3"/>
  <c r="H71" i="3"/>
  <c r="AH71" i="3"/>
  <c r="AI71" i="3"/>
  <c r="J72" i="3"/>
  <c r="AB71" i="3"/>
  <c r="U71" i="3"/>
  <c r="O71" i="3"/>
  <c r="AO36" i="4"/>
  <c r="AN36" i="4"/>
  <c r="T36" i="4"/>
  <c r="W36" i="4"/>
  <c r="J62" i="3"/>
  <c r="U61" i="3"/>
  <c r="V61" i="3"/>
  <c r="O61" i="3"/>
  <c r="AH61" i="3"/>
  <c r="AI61" i="3"/>
  <c r="AB61" i="3"/>
  <c r="AI60" i="6"/>
  <c r="AE60" i="6"/>
  <c r="AD60" i="6"/>
  <c r="T16" i="6"/>
  <c r="W16" i="6"/>
  <c r="AO16" i="6"/>
  <c r="AN16" i="6"/>
  <c r="AM18" i="5"/>
  <c r="AL18" i="5"/>
  <c r="AK18" i="5"/>
  <c r="J96" i="6"/>
  <c r="U95" i="6"/>
  <c r="O95" i="6"/>
  <c r="AH95" i="6"/>
  <c r="AB95" i="6"/>
  <c r="H95" i="6"/>
  <c r="AM44" i="6"/>
  <c r="AK44" i="6"/>
  <c r="Z25" i="6"/>
  <c r="N25" i="6"/>
  <c r="M25" i="6"/>
  <c r="AA25" i="6"/>
  <c r="AG25" i="6"/>
  <c r="AJ25" i="6"/>
  <c r="AE95" i="5"/>
  <c r="AM69" i="5"/>
  <c r="AL69" i="5"/>
  <c r="AK69" i="5"/>
  <c r="V95" i="6"/>
  <c r="AH84" i="6"/>
  <c r="AB84" i="6"/>
  <c r="O84" i="6"/>
  <c r="J85" i="6"/>
  <c r="U84" i="6"/>
  <c r="V84" i="6"/>
  <c r="N82" i="6"/>
  <c r="M82" i="6"/>
  <c r="AA82" i="6"/>
  <c r="AG82" i="6"/>
  <c r="AJ82" i="6"/>
  <c r="Z82" i="6"/>
  <c r="AM60" i="6"/>
  <c r="AL60" i="6"/>
  <c r="AK60" i="6"/>
  <c r="AA83" i="6"/>
  <c r="AG83" i="6"/>
  <c r="AJ83" i="6"/>
  <c r="Z83" i="6"/>
  <c r="N83" i="6"/>
  <c r="M83" i="6"/>
  <c r="AO42" i="6"/>
  <c r="T38" i="6"/>
  <c r="W38" i="6"/>
  <c r="AO38" i="6"/>
  <c r="AN38" i="6"/>
  <c r="AO11" i="6"/>
  <c r="Z70" i="5"/>
  <c r="M70" i="5"/>
  <c r="N70" i="5"/>
  <c r="AA70" i="5"/>
  <c r="AG70" i="5"/>
  <c r="AJ70" i="5"/>
  <c r="N95" i="5"/>
  <c r="M95" i="5"/>
  <c r="Z95" i="5"/>
  <c r="AA95" i="5"/>
  <c r="Z61" i="5"/>
  <c r="M61" i="5"/>
  <c r="N61" i="5"/>
  <c r="AA61" i="5"/>
  <c r="AG61" i="5"/>
  <c r="AJ61" i="5"/>
  <c r="AO35" i="5"/>
  <c r="AL65" i="5"/>
  <c r="AO72" i="5"/>
  <c r="N24" i="5"/>
  <c r="AA24" i="5"/>
  <c r="AG24" i="5"/>
  <c r="AJ24" i="5"/>
  <c r="Z24" i="5"/>
  <c r="M24" i="5"/>
  <c r="T39" i="4"/>
  <c r="W39" i="4"/>
  <c r="AG44" i="5"/>
  <c r="AJ44" i="5"/>
  <c r="AG82" i="4"/>
  <c r="AJ82" i="4"/>
  <c r="AM47" i="4"/>
  <c r="AK47" i="4"/>
  <c r="AO41" i="5"/>
  <c r="AN40" i="4"/>
  <c r="N43" i="3"/>
  <c r="AA43" i="3"/>
  <c r="AG43" i="3"/>
  <c r="AJ43" i="3"/>
  <c r="Z43" i="3"/>
  <c r="M43" i="3"/>
  <c r="AA38" i="3"/>
  <c r="AG38" i="3"/>
  <c r="AJ38" i="3"/>
  <c r="N38" i="3"/>
  <c r="Z38" i="3"/>
  <c r="M38" i="3"/>
  <c r="AO33" i="3"/>
  <c r="AO27" i="3"/>
  <c r="T27" i="3"/>
  <c r="W27" i="3"/>
  <c r="V95" i="3"/>
  <c r="AM89" i="3"/>
  <c r="AL89" i="3"/>
  <c r="AK89" i="3"/>
  <c r="AM12" i="3"/>
  <c r="AL12" i="3"/>
  <c r="AK12" i="3"/>
  <c r="AG36" i="4"/>
  <c r="AJ36" i="4"/>
  <c r="AM59" i="3"/>
  <c r="AL59" i="3"/>
  <c r="AK59" i="3"/>
  <c r="M37" i="6"/>
  <c r="N37" i="6"/>
  <c r="AA37" i="6"/>
  <c r="AG37" i="6"/>
  <c r="AJ37" i="6"/>
  <c r="Z37" i="6"/>
  <c r="T19" i="5"/>
  <c r="W19" i="5"/>
  <c r="AO19" i="5"/>
  <c r="AN19" i="5"/>
  <c r="AI71" i="6"/>
  <c r="AE71" i="6"/>
  <c r="AD71" i="6"/>
  <c r="AM34" i="6"/>
  <c r="AK34" i="6"/>
  <c r="AM26" i="6"/>
  <c r="AK26" i="6"/>
  <c r="AL26" i="6"/>
  <c r="Z74" i="5"/>
  <c r="N74" i="5"/>
  <c r="AA74" i="5"/>
  <c r="M74" i="5"/>
  <c r="J97" i="5"/>
  <c r="O96" i="5"/>
  <c r="U96" i="5"/>
  <c r="V96" i="5"/>
  <c r="AB96" i="5"/>
  <c r="AH96" i="5"/>
  <c r="AI96" i="5"/>
  <c r="N43" i="5"/>
  <c r="M43" i="5"/>
  <c r="Z43" i="5"/>
  <c r="AA43" i="5"/>
  <c r="AG43" i="5"/>
  <c r="AJ43" i="5"/>
  <c r="AN47" i="5"/>
  <c r="M8" i="5"/>
  <c r="N8" i="5"/>
  <c r="AA8" i="5"/>
  <c r="AG8" i="5"/>
  <c r="AJ8" i="5"/>
  <c r="Z8" i="5"/>
  <c r="V61" i="4"/>
  <c r="O61" i="4"/>
  <c r="U61" i="4"/>
  <c r="J62" i="4"/>
  <c r="AB61" i="4"/>
  <c r="AH61" i="4"/>
  <c r="AH84" i="4"/>
  <c r="AI84" i="4"/>
  <c r="AB84" i="4"/>
  <c r="V84" i="4"/>
  <c r="H84" i="4"/>
  <c r="O84" i="4"/>
  <c r="J85" i="4"/>
  <c r="U84" i="4"/>
  <c r="T41" i="4"/>
  <c r="W41" i="4"/>
  <c r="AM59" i="4"/>
  <c r="AL59" i="4"/>
  <c r="AK59" i="4"/>
  <c r="N32" i="4"/>
  <c r="Z32" i="4"/>
  <c r="M32" i="4"/>
  <c r="AA32" i="4"/>
  <c r="AG32" i="4"/>
  <c r="AJ32" i="4"/>
  <c r="AK25" i="4"/>
  <c r="AM25" i="4"/>
  <c r="T19" i="3"/>
  <c r="W19" i="3"/>
  <c r="N26" i="3"/>
  <c r="AA26" i="3"/>
  <c r="AG26" i="3"/>
  <c r="AJ26" i="3"/>
  <c r="M26" i="3"/>
  <c r="Z26" i="3"/>
  <c r="T59" i="3"/>
  <c r="W59" i="3"/>
  <c r="AD83" i="3"/>
  <c r="AE83" i="3"/>
  <c r="AI83" i="3"/>
  <c r="AO47" i="7"/>
  <c r="W34" i="7"/>
  <c r="AO15" i="7"/>
  <c r="AN18" i="7"/>
  <c r="AO16" i="7"/>
  <c r="AN47" i="7"/>
  <c r="AN34" i="7"/>
  <c r="AN43" i="7"/>
  <c r="AN26" i="7"/>
  <c r="AN27" i="7"/>
  <c r="AO18" i="7"/>
  <c r="AO42" i="7"/>
  <c r="AJ42" i="7"/>
  <c r="AJ12" i="7"/>
  <c r="AO12" i="7"/>
  <c r="AO26" i="7"/>
  <c r="AJ14" i="7"/>
  <c r="AO14" i="7"/>
  <c r="AJ11" i="7"/>
  <c r="AO11" i="7"/>
  <c r="AJ13" i="7"/>
  <c r="AJ9" i="7"/>
  <c r="AO9" i="7"/>
  <c r="AN9" i="7"/>
  <c r="W38" i="7"/>
  <c r="AN38" i="7"/>
  <c r="AO31" i="7"/>
  <c r="AN31" i="7"/>
  <c r="AN14" i="7"/>
  <c r="AN24" i="7"/>
  <c r="AO24" i="7"/>
  <c r="AN46" i="7"/>
  <c r="AN50" i="7"/>
  <c r="AN33" i="7"/>
  <c r="AO43" i="7"/>
  <c r="AO50" i="7"/>
  <c r="AO27" i="7"/>
  <c r="AN11" i="7"/>
  <c r="AN17" i="7"/>
  <c r="AO17" i="7"/>
  <c r="AN45" i="7"/>
  <c r="T32" i="7"/>
  <c r="W32" i="7"/>
  <c r="AN21" i="7"/>
  <c r="Q61" i="7"/>
  <c r="R61" i="7"/>
  <c r="AO33" i="7"/>
  <c r="T49" i="7"/>
  <c r="W49" i="7"/>
  <c r="AO35" i="7"/>
  <c r="AN15" i="7"/>
  <c r="AB85" i="7"/>
  <c r="O85" i="7"/>
  <c r="AH85" i="7"/>
  <c r="J86" i="7"/>
  <c r="U85" i="7"/>
  <c r="V85" i="7"/>
  <c r="H85" i="7"/>
  <c r="AI85" i="7"/>
  <c r="T41" i="7"/>
  <c r="W41" i="7"/>
  <c r="AN37" i="7"/>
  <c r="AD84" i="7"/>
  <c r="AE84" i="7"/>
  <c r="J63" i="7"/>
  <c r="AH62" i="7"/>
  <c r="U62" i="7"/>
  <c r="V62" i="7"/>
  <c r="AB62" i="7"/>
  <c r="O62" i="7"/>
  <c r="H62" i="7"/>
  <c r="T36" i="7"/>
  <c r="W36" i="7"/>
  <c r="T23" i="7"/>
  <c r="W23" i="7"/>
  <c r="AO46" i="7"/>
  <c r="AD61" i="7"/>
  <c r="AE61" i="7"/>
  <c r="AN39" i="7"/>
  <c r="Q84" i="7"/>
  <c r="T84" i="7"/>
  <c r="R84" i="7"/>
  <c r="AG60" i="7"/>
  <c r="AO60" i="7"/>
  <c r="AO21" i="7"/>
  <c r="AO37" i="7"/>
  <c r="AO39" i="7"/>
  <c r="Z84" i="7"/>
  <c r="M84" i="7"/>
  <c r="AA84" i="7"/>
  <c r="N84" i="7"/>
  <c r="AI84" i="7"/>
  <c r="AN16" i="7"/>
  <c r="AA95" i="7"/>
  <c r="AN95" i="7"/>
  <c r="AG95" i="7"/>
  <c r="AJ95" i="7"/>
  <c r="N95" i="7"/>
  <c r="M95" i="7"/>
  <c r="Z95" i="7"/>
  <c r="V84" i="7"/>
  <c r="Q95" i="7"/>
  <c r="R95" i="7"/>
  <c r="T60" i="7"/>
  <c r="W60" i="7"/>
  <c r="T69" i="7"/>
  <c r="W69" i="7"/>
  <c r="AN12" i="7"/>
  <c r="AE95" i="7"/>
  <c r="AD95" i="7"/>
  <c r="T25" i="7"/>
  <c r="W25" i="7"/>
  <c r="T44" i="7"/>
  <c r="W44" i="7"/>
  <c r="R72" i="7"/>
  <c r="Q72" i="7"/>
  <c r="T13" i="7"/>
  <c r="W13" i="7"/>
  <c r="J97" i="7"/>
  <c r="AH96" i="7"/>
  <c r="AI96" i="7"/>
  <c r="U96" i="7"/>
  <c r="AB96" i="7"/>
  <c r="V96" i="7"/>
  <c r="O96" i="7"/>
  <c r="H96" i="7"/>
  <c r="AG94" i="7"/>
  <c r="AJ94" i="7"/>
  <c r="T48" i="7"/>
  <c r="W48" i="7"/>
  <c r="T40" i="7"/>
  <c r="W40" i="7"/>
  <c r="AE72" i="7"/>
  <c r="AD72" i="7"/>
  <c r="AG72" i="7"/>
  <c r="AO20" i="7"/>
  <c r="T59" i="7"/>
  <c r="W59" i="7"/>
  <c r="AO45" i="7"/>
  <c r="AB73" i="7"/>
  <c r="O73" i="7"/>
  <c r="AH73" i="7"/>
  <c r="J74" i="7"/>
  <c r="H73" i="7"/>
  <c r="N73" i="7"/>
  <c r="U73" i="7"/>
  <c r="V73" i="7"/>
  <c r="AI73" i="7"/>
  <c r="T19" i="7"/>
  <c r="W19" i="7"/>
  <c r="AN35" i="7"/>
  <c r="AN20" i="7"/>
  <c r="AA61" i="7"/>
  <c r="Z61" i="7"/>
  <c r="N61" i="7"/>
  <c r="M61" i="7"/>
  <c r="AI61" i="7"/>
  <c r="AJ72" i="4"/>
  <c r="AO72" i="4"/>
  <c r="W71" i="4"/>
  <c r="AO71" i="4"/>
  <c r="AN71" i="4"/>
  <c r="AE84" i="6"/>
  <c r="AD84" i="6"/>
  <c r="AI84" i="6"/>
  <c r="AO21" i="4"/>
  <c r="AN21" i="4"/>
  <c r="T21" i="4"/>
  <c r="W21" i="4"/>
  <c r="T32" i="5"/>
  <c r="W32" i="5"/>
  <c r="AO32" i="5"/>
  <c r="AN32" i="5"/>
  <c r="T72" i="6"/>
  <c r="W72" i="6"/>
  <c r="R62" i="5"/>
  <c r="Q62" i="5"/>
  <c r="AO19" i="3"/>
  <c r="AN41" i="4"/>
  <c r="AE61" i="4"/>
  <c r="AD61" i="4"/>
  <c r="T70" i="6"/>
  <c r="W70" i="6"/>
  <c r="AO70" i="6"/>
  <c r="AN70" i="6"/>
  <c r="AN35" i="4"/>
  <c r="AO22" i="5"/>
  <c r="AO45" i="6"/>
  <c r="AN22" i="3"/>
  <c r="AO24" i="4"/>
  <c r="T9" i="6"/>
  <c r="W9" i="6"/>
  <c r="AN31" i="6"/>
  <c r="O74" i="6"/>
  <c r="J75" i="6"/>
  <c r="U74" i="6"/>
  <c r="V74" i="6"/>
  <c r="AB74" i="6"/>
  <c r="H74" i="6"/>
  <c r="AH74" i="6"/>
  <c r="T15" i="6"/>
  <c r="W15" i="6"/>
  <c r="R84" i="3"/>
  <c r="Q84" i="3"/>
  <c r="AN32" i="3"/>
  <c r="AO32" i="3"/>
  <c r="T32" i="3"/>
  <c r="W32" i="3"/>
  <c r="AO31" i="3"/>
  <c r="AN17" i="5"/>
  <c r="AO14" i="6"/>
  <c r="T40" i="6"/>
  <c r="W40" i="6"/>
  <c r="AN40" i="6"/>
  <c r="T34" i="4"/>
  <c r="W34" i="4"/>
  <c r="AO36" i="5"/>
  <c r="AD61" i="6"/>
  <c r="AG61" i="6"/>
  <c r="AE61" i="6"/>
  <c r="T84" i="3"/>
  <c r="W84" i="3"/>
  <c r="AO69" i="5"/>
  <c r="T11" i="5"/>
  <c r="W11" i="5"/>
  <c r="T19" i="6"/>
  <c r="W19" i="6"/>
  <c r="AN19" i="6"/>
  <c r="AO19" i="6"/>
  <c r="AD95" i="3"/>
  <c r="AE95" i="3"/>
  <c r="AN38" i="4"/>
  <c r="T38" i="5"/>
  <c r="W38" i="5"/>
  <c r="AN38" i="5"/>
  <c r="AO38" i="5"/>
  <c r="V62" i="5"/>
  <c r="T71" i="5"/>
  <c r="W71" i="5"/>
  <c r="AN71" i="5"/>
  <c r="T18" i="6"/>
  <c r="W18" i="6"/>
  <c r="AN18" i="6"/>
  <c r="AN40" i="3"/>
  <c r="R74" i="4"/>
  <c r="Q74" i="4"/>
  <c r="AO44" i="5"/>
  <c r="AN19" i="3"/>
  <c r="AO41" i="4"/>
  <c r="AD95" i="6"/>
  <c r="AE95" i="6"/>
  <c r="AD74" i="4"/>
  <c r="AE74" i="4"/>
  <c r="AO35" i="4"/>
  <c r="AN26" i="6"/>
  <c r="AO40" i="3"/>
  <c r="AO46" i="4"/>
  <c r="AN46" i="4"/>
  <c r="T46" i="4"/>
  <c r="W46" i="4"/>
  <c r="T69" i="4"/>
  <c r="W69" i="4"/>
  <c r="T13" i="6"/>
  <c r="W13" i="6"/>
  <c r="AO31" i="6"/>
  <c r="AO40" i="4"/>
  <c r="AJ40" i="4"/>
  <c r="AG71" i="6"/>
  <c r="AJ71" i="6"/>
  <c r="AO45" i="4"/>
  <c r="AN45" i="4"/>
  <c r="T45" i="4"/>
  <c r="W45" i="4"/>
  <c r="AN31" i="3"/>
  <c r="AO17" i="5"/>
  <c r="T94" i="5"/>
  <c r="W94" i="5"/>
  <c r="T73" i="4"/>
  <c r="W73" i="4"/>
  <c r="AN72" i="4"/>
  <c r="J97" i="3"/>
  <c r="U96" i="3"/>
  <c r="AH96" i="3"/>
  <c r="AI96" i="3"/>
  <c r="AB96" i="3"/>
  <c r="H96" i="3"/>
  <c r="O96" i="3"/>
  <c r="V96" i="3"/>
  <c r="AO38" i="4"/>
  <c r="V74" i="4"/>
  <c r="AO36" i="3"/>
  <c r="AN20" i="5"/>
  <c r="T93" i="4"/>
  <c r="W93" i="4"/>
  <c r="AO93" i="4"/>
  <c r="AG84" i="6"/>
  <c r="AJ84" i="6"/>
  <c r="T69" i="3"/>
  <c r="W69" i="3"/>
  <c r="AE74" i="5"/>
  <c r="AD74" i="5"/>
  <c r="J86" i="3"/>
  <c r="AB85" i="3"/>
  <c r="U85" i="3"/>
  <c r="V85" i="3"/>
  <c r="O85" i="3"/>
  <c r="AH85" i="3"/>
  <c r="AI85" i="3"/>
  <c r="H85" i="3"/>
  <c r="AO50" i="3"/>
  <c r="T50" i="3"/>
  <c r="W50" i="3"/>
  <c r="T49" i="5"/>
  <c r="W49" i="5"/>
  <c r="AN49" i="5"/>
  <c r="AO43" i="4"/>
  <c r="AJ43" i="4"/>
  <c r="Q61" i="6"/>
  <c r="R61" i="6"/>
  <c r="N95" i="4"/>
  <c r="Z95" i="4"/>
  <c r="AA95" i="4"/>
  <c r="M95" i="4"/>
  <c r="T41" i="6"/>
  <c r="W41" i="6"/>
  <c r="N95" i="3"/>
  <c r="AA95" i="3"/>
  <c r="AG95" i="3"/>
  <c r="AJ95" i="3"/>
  <c r="M95" i="3"/>
  <c r="Z95" i="3"/>
  <c r="AO37" i="5"/>
  <c r="U63" i="5"/>
  <c r="V63" i="5"/>
  <c r="AH63" i="5"/>
  <c r="O63" i="5"/>
  <c r="J64" i="5"/>
  <c r="AB63" i="5"/>
  <c r="H63" i="5"/>
  <c r="AO13" i="5"/>
  <c r="AO19" i="4"/>
  <c r="T70" i="4"/>
  <c r="W70" i="4"/>
  <c r="AN70" i="4"/>
  <c r="AG60" i="6"/>
  <c r="AJ60" i="6"/>
  <c r="AO92" i="4"/>
  <c r="T71" i="6"/>
  <c r="W71" i="6"/>
  <c r="T12" i="5"/>
  <c r="W12" i="5"/>
  <c r="T22" i="6"/>
  <c r="W22" i="6"/>
  <c r="AN22" i="6"/>
  <c r="T15" i="4"/>
  <c r="W15" i="4"/>
  <c r="AN37" i="5"/>
  <c r="T15" i="5"/>
  <c r="W15" i="5"/>
  <c r="T13" i="3"/>
  <c r="W13" i="3"/>
  <c r="R84" i="4"/>
  <c r="Q84" i="4"/>
  <c r="T38" i="3"/>
  <c r="W38" i="3"/>
  <c r="AG74" i="5"/>
  <c r="AJ74" i="5"/>
  <c r="AO42" i="4"/>
  <c r="AN42" i="4"/>
  <c r="T42" i="4"/>
  <c r="W42" i="4"/>
  <c r="T17" i="6"/>
  <c r="W17" i="6"/>
  <c r="AO17" i="6"/>
  <c r="AN17" i="6"/>
  <c r="T33" i="5"/>
  <c r="W33" i="5"/>
  <c r="AN83" i="4"/>
  <c r="AN92" i="4"/>
  <c r="T15" i="3"/>
  <c r="W15" i="3"/>
  <c r="Q74" i="5"/>
  <c r="R74" i="5"/>
  <c r="T74" i="5"/>
  <c r="W74" i="5"/>
  <c r="AO12" i="4"/>
  <c r="AN94" i="4"/>
  <c r="T94" i="4"/>
  <c r="W94" i="4"/>
  <c r="AO94" i="4"/>
  <c r="T35" i="6"/>
  <c r="W35" i="6"/>
  <c r="AO35" i="6"/>
  <c r="AH62" i="6"/>
  <c r="O62" i="6"/>
  <c r="AI62" i="6"/>
  <c r="U62" i="6"/>
  <c r="J63" i="6"/>
  <c r="AB62" i="6"/>
  <c r="H62" i="6"/>
  <c r="AN41" i="3"/>
  <c r="AN23" i="5"/>
  <c r="T23" i="5"/>
  <c r="W23" i="5"/>
  <c r="AO21" i="3"/>
  <c r="AO20" i="5"/>
  <c r="U97" i="5"/>
  <c r="AH97" i="5"/>
  <c r="O97" i="5"/>
  <c r="AB97" i="5"/>
  <c r="J98" i="5"/>
  <c r="H97" i="5"/>
  <c r="AI97" i="5"/>
  <c r="T61" i="5"/>
  <c r="W61" i="5"/>
  <c r="AO61" i="5"/>
  <c r="AN61" i="5"/>
  <c r="J86" i="4"/>
  <c r="O85" i="4"/>
  <c r="U85" i="4"/>
  <c r="AB85" i="4"/>
  <c r="AH85" i="4"/>
  <c r="AI85" i="4"/>
  <c r="V85" i="4"/>
  <c r="H85" i="4"/>
  <c r="AO35" i="3"/>
  <c r="AN35" i="3"/>
  <c r="T35" i="3"/>
  <c r="W35" i="3"/>
  <c r="AN39" i="4"/>
  <c r="T82" i="6"/>
  <c r="W82" i="6"/>
  <c r="AO82" i="6"/>
  <c r="AN82" i="6"/>
  <c r="AN21" i="3"/>
  <c r="AN59" i="3"/>
  <c r="R61" i="4"/>
  <c r="Q61" i="4"/>
  <c r="T43" i="5"/>
  <c r="W43" i="5"/>
  <c r="AO43" i="5"/>
  <c r="AN43" i="5"/>
  <c r="AO39" i="4"/>
  <c r="AG95" i="5"/>
  <c r="AJ95" i="5"/>
  <c r="R95" i="6"/>
  <c r="Q95" i="6"/>
  <c r="Q71" i="3"/>
  <c r="R71" i="3"/>
  <c r="AN33" i="3"/>
  <c r="AN41" i="5"/>
  <c r="AN73" i="5"/>
  <c r="T44" i="3"/>
  <c r="W44" i="3"/>
  <c r="AO18" i="4"/>
  <c r="AN18" i="4"/>
  <c r="T18" i="4"/>
  <c r="W18" i="4"/>
  <c r="T34" i="5"/>
  <c r="W34" i="5"/>
  <c r="AN34" i="5"/>
  <c r="T18" i="5"/>
  <c r="W18" i="5"/>
  <c r="AN18" i="5"/>
  <c r="T60" i="6"/>
  <c r="W60" i="6"/>
  <c r="AN50" i="4"/>
  <c r="T50" i="4"/>
  <c r="W50" i="4"/>
  <c r="T42" i="5"/>
  <c r="W42" i="5"/>
  <c r="AN42" i="5"/>
  <c r="AN12" i="6"/>
  <c r="T17" i="4"/>
  <c r="W17" i="4"/>
  <c r="T47" i="3"/>
  <c r="W47" i="3"/>
  <c r="AN20" i="6"/>
  <c r="AE84" i="5"/>
  <c r="AG84" i="5"/>
  <c r="AJ84" i="5"/>
  <c r="AD84" i="5"/>
  <c r="AN93" i="5"/>
  <c r="AO69" i="6"/>
  <c r="T32" i="6"/>
  <c r="W32" i="6"/>
  <c r="AN32" i="6"/>
  <c r="AO32" i="6"/>
  <c r="T59" i="5"/>
  <c r="W59" i="5"/>
  <c r="AO59" i="5"/>
  <c r="AN93" i="3"/>
  <c r="R95" i="4"/>
  <c r="Q95" i="4"/>
  <c r="T45" i="5"/>
  <c r="W45" i="5"/>
  <c r="AN45" i="5"/>
  <c r="AO41" i="3"/>
  <c r="AN82" i="4"/>
  <c r="T31" i="5"/>
  <c r="W31" i="5"/>
  <c r="T47" i="6"/>
  <c r="W47" i="6"/>
  <c r="AO47" i="6"/>
  <c r="AN47" i="6"/>
  <c r="AI74" i="4"/>
  <c r="AI61" i="4"/>
  <c r="N95" i="6"/>
  <c r="M95" i="6"/>
  <c r="Z95" i="6"/>
  <c r="AA95" i="6"/>
  <c r="AG95" i="6"/>
  <c r="AJ95" i="6"/>
  <c r="AE84" i="3"/>
  <c r="AG84" i="3"/>
  <c r="AJ84" i="3"/>
  <c r="AD84" i="3"/>
  <c r="AI84" i="3"/>
  <c r="T27" i="4"/>
  <c r="W27" i="4"/>
  <c r="J63" i="4"/>
  <c r="U62" i="4"/>
  <c r="AB62" i="4"/>
  <c r="AH62" i="4"/>
  <c r="AI62" i="4"/>
  <c r="O62" i="4"/>
  <c r="H62" i="4"/>
  <c r="V62" i="4"/>
  <c r="AN19" i="4"/>
  <c r="AO59" i="3"/>
  <c r="J97" i="6"/>
  <c r="AI96" i="6"/>
  <c r="U96" i="6"/>
  <c r="H96" i="6"/>
  <c r="O96" i="6"/>
  <c r="AH96" i="6"/>
  <c r="AB96" i="6"/>
  <c r="AD61" i="3"/>
  <c r="AE61" i="3"/>
  <c r="AG61" i="3"/>
  <c r="AJ61" i="3"/>
  <c r="AO14" i="4"/>
  <c r="AN14" i="4"/>
  <c r="T14" i="4"/>
  <c r="W14" i="4"/>
  <c r="T37" i="4"/>
  <c r="W37" i="4"/>
  <c r="AO20" i="6"/>
  <c r="R73" i="6"/>
  <c r="T73" i="6"/>
  <c r="Q73" i="6"/>
  <c r="J76" i="5"/>
  <c r="U75" i="5"/>
  <c r="AH75" i="5"/>
  <c r="O75" i="5"/>
  <c r="AB75" i="5"/>
  <c r="H75" i="5"/>
  <c r="AI75" i="5"/>
  <c r="V75" i="5"/>
  <c r="R84" i="5"/>
  <c r="T84" i="5"/>
  <c r="Q84" i="5"/>
  <c r="T11" i="4"/>
  <c r="W11" i="4"/>
  <c r="AO93" i="5"/>
  <c r="T83" i="3"/>
  <c r="W83" i="3"/>
  <c r="AO93" i="3"/>
  <c r="AO16" i="4"/>
  <c r="AN16" i="4"/>
  <c r="T16" i="4"/>
  <c r="W16" i="4"/>
  <c r="U96" i="4"/>
  <c r="O96" i="4"/>
  <c r="AH96" i="4"/>
  <c r="AI96" i="4"/>
  <c r="AB96" i="4"/>
  <c r="V96" i="4"/>
  <c r="J97" i="4"/>
  <c r="H96" i="4"/>
  <c r="V73" i="6"/>
  <c r="T10" i="4"/>
  <c r="W10" i="4"/>
  <c r="AO82" i="4"/>
  <c r="AO83" i="4"/>
  <c r="AN42" i="6"/>
  <c r="T32" i="4"/>
  <c r="W32" i="4"/>
  <c r="M84" i="4"/>
  <c r="Z84" i="4"/>
  <c r="N84" i="4"/>
  <c r="AA84" i="4"/>
  <c r="T83" i="6"/>
  <c r="W83" i="6"/>
  <c r="AO83" i="6"/>
  <c r="AN83" i="6"/>
  <c r="R84" i="6"/>
  <c r="Q84" i="6"/>
  <c r="T25" i="6"/>
  <c r="W25" i="6"/>
  <c r="AN25" i="6"/>
  <c r="AO25" i="6"/>
  <c r="AA74" i="4"/>
  <c r="AG74" i="4"/>
  <c r="AJ74" i="4"/>
  <c r="M74" i="4"/>
  <c r="N74" i="4"/>
  <c r="Z74" i="4"/>
  <c r="T60" i="3"/>
  <c r="W60" i="3"/>
  <c r="AO23" i="3"/>
  <c r="AN23" i="3"/>
  <c r="T23" i="3"/>
  <c r="W23" i="3"/>
  <c r="T40" i="5"/>
  <c r="W40" i="5"/>
  <c r="AN40" i="5"/>
  <c r="AO40" i="5"/>
  <c r="AN92" i="5"/>
  <c r="T60" i="4"/>
  <c r="W60" i="4"/>
  <c r="AO10" i="3"/>
  <c r="AO70" i="3"/>
  <c r="AN70" i="3"/>
  <c r="T70" i="3"/>
  <c r="W70" i="3"/>
  <c r="AG83" i="3"/>
  <c r="AJ83" i="3"/>
  <c r="T16" i="5"/>
  <c r="W16" i="5"/>
  <c r="AN16" i="5"/>
  <c r="AO16" i="5"/>
  <c r="T10" i="5"/>
  <c r="W10" i="5"/>
  <c r="AN59" i="4"/>
  <c r="T36" i="6"/>
  <c r="W36" i="6"/>
  <c r="AO36" i="6"/>
  <c r="AN36" i="6"/>
  <c r="AD96" i="5"/>
  <c r="AE96" i="5"/>
  <c r="J76" i="4"/>
  <c r="U75" i="4"/>
  <c r="V75" i="4"/>
  <c r="O75" i="4"/>
  <c r="AB75" i="4"/>
  <c r="AH75" i="4"/>
  <c r="AI75" i="4"/>
  <c r="H75" i="4"/>
  <c r="T33" i="4"/>
  <c r="W33" i="4"/>
  <c r="AN36" i="3"/>
  <c r="AO23" i="4"/>
  <c r="AN23" i="4"/>
  <c r="T23" i="4"/>
  <c r="W23" i="4"/>
  <c r="T34" i="6"/>
  <c r="W34" i="6"/>
  <c r="AN34" i="6"/>
  <c r="AO34" i="6"/>
  <c r="T93" i="6"/>
  <c r="W93" i="6"/>
  <c r="T8" i="3"/>
  <c r="W8" i="3"/>
  <c r="AO92" i="5"/>
  <c r="AN50" i="5"/>
  <c r="T50" i="5"/>
  <c r="W50" i="5"/>
  <c r="AH85" i="5"/>
  <c r="AI85" i="5"/>
  <c r="AB85" i="5"/>
  <c r="U85" i="5"/>
  <c r="V85" i="5"/>
  <c r="J86" i="5"/>
  <c r="O85" i="5"/>
  <c r="H85" i="5"/>
  <c r="AN10" i="3"/>
  <c r="T46" i="5"/>
  <c r="W46" i="5"/>
  <c r="T9" i="5"/>
  <c r="W9" i="5"/>
  <c r="AN9" i="5"/>
  <c r="AE95" i="4"/>
  <c r="AD95" i="4"/>
  <c r="AI95" i="4"/>
  <c r="AO24" i="3"/>
  <c r="AJ24" i="3"/>
  <c r="T37" i="3"/>
  <c r="W37" i="3"/>
  <c r="T48" i="5"/>
  <c r="W48" i="5"/>
  <c r="AO48" i="5"/>
  <c r="AI95" i="6"/>
  <c r="T61" i="6"/>
  <c r="W61" i="6"/>
  <c r="J73" i="3"/>
  <c r="H72" i="3"/>
  <c r="U72" i="3"/>
  <c r="V72" i="3"/>
  <c r="AB72" i="3"/>
  <c r="O72" i="3"/>
  <c r="AH72" i="3"/>
  <c r="AI72" i="3"/>
  <c r="T24" i="5"/>
  <c r="W24" i="5"/>
  <c r="AN24" i="5"/>
  <c r="R61" i="3"/>
  <c r="Q61" i="3"/>
  <c r="T61" i="3"/>
  <c r="T26" i="4"/>
  <c r="W26" i="4"/>
  <c r="AO14" i="5"/>
  <c r="T14" i="5"/>
  <c r="W14" i="5"/>
  <c r="AN14" i="5"/>
  <c r="AN23" i="6"/>
  <c r="W8" i="6"/>
  <c r="AN8" i="6"/>
  <c r="AO18" i="3"/>
  <c r="AN18" i="3"/>
  <c r="W18" i="3"/>
  <c r="AN9" i="4"/>
  <c r="AN25" i="4"/>
  <c r="AO59" i="4"/>
  <c r="N61" i="4"/>
  <c r="AA61" i="4"/>
  <c r="AG61" i="4"/>
  <c r="AJ61" i="4"/>
  <c r="M61" i="4"/>
  <c r="Z61" i="4"/>
  <c r="Z62" i="5"/>
  <c r="AA62" i="5"/>
  <c r="M62" i="5"/>
  <c r="N62" i="5"/>
  <c r="T83" i="5"/>
  <c r="W83" i="5"/>
  <c r="AN83" i="5"/>
  <c r="AO14" i="3"/>
  <c r="T37" i="6"/>
  <c r="W37" i="6"/>
  <c r="AO37" i="6"/>
  <c r="AN37" i="6"/>
  <c r="AN43" i="3"/>
  <c r="AO43" i="3"/>
  <c r="T43" i="3"/>
  <c r="W43" i="3"/>
  <c r="T95" i="5"/>
  <c r="W95" i="5"/>
  <c r="AN95" i="5"/>
  <c r="J86" i="6"/>
  <c r="O85" i="6"/>
  <c r="AH85" i="6"/>
  <c r="U85" i="6"/>
  <c r="AB85" i="6"/>
  <c r="H85" i="6"/>
  <c r="AD71" i="3"/>
  <c r="AE71" i="3"/>
  <c r="T60" i="5"/>
  <c r="W60" i="5"/>
  <c r="AN60" i="5"/>
  <c r="T25" i="5"/>
  <c r="W25" i="5"/>
  <c r="AO25" i="5"/>
  <c r="AN25" i="5"/>
  <c r="W47" i="4"/>
  <c r="AO47" i="4"/>
  <c r="AN47" i="4"/>
  <c r="T26" i="3"/>
  <c r="W26" i="3"/>
  <c r="AE84" i="4"/>
  <c r="AD84" i="4"/>
  <c r="T8" i="5"/>
  <c r="W8" i="5"/>
  <c r="AN8" i="5"/>
  <c r="R96" i="5"/>
  <c r="Q96" i="5"/>
  <c r="AN27" i="3"/>
  <c r="T70" i="5"/>
  <c r="W70" i="5"/>
  <c r="H62" i="3"/>
  <c r="AB62" i="3"/>
  <c r="U62" i="3"/>
  <c r="J63" i="3"/>
  <c r="AH62" i="3"/>
  <c r="O62" i="3"/>
  <c r="V62" i="3"/>
  <c r="AA71" i="3"/>
  <c r="M71" i="3"/>
  <c r="N71" i="3"/>
  <c r="Z71" i="3"/>
  <c r="AN92" i="6"/>
  <c r="T92" i="6"/>
  <c r="W92" i="6"/>
  <c r="AO23" i="6"/>
  <c r="AN14" i="3"/>
  <c r="AN31" i="4"/>
  <c r="AN44" i="4"/>
  <c r="AO94" i="3"/>
  <c r="AO13" i="4"/>
  <c r="T94" i="6"/>
  <c r="W94" i="6"/>
  <c r="AO94" i="6"/>
  <c r="AN94" i="6"/>
  <c r="AE73" i="6"/>
  <c r="AG73" i="6"/>
  <c r="AJ73" i="6"/>
  <c r="AD73" i="6"/>
  <c r="T24" i="6"/>
  <c r="W24" i="6"/>
  <c r="AN24" i="6"/>
  <c r="AO24" i="6"/>
  <c r="AO9" i="4"/>
  <c r="AO25" i="4"/>
  <c r="AN69" i="5"/>
  <c r="T59" i="6"/>
  <c r="W59" i="6"/>
  <c r="AO59" i="6"/>
  <c r="AN59" i="6"/>
  <c r="T39" i="5"/>
  <c r="W39" i="5"/>
  <c r="AN39" i="5"/>
  <c r="Q95" i="3"/>
  <c r="R95" i="3"/>
  <c r="AN44" i="5"/>
  <c r="AD62" i="5"/>
  <c r="AE62" i="5"/>
  <c r="AG96" i="5"/>
  <c r="AJ96" i="5"/>
  <c r="AO92" i="3"/>
  <c r="AN12" i="3"/>
  <c r="AN21" i="6"/>
  <c r="AO49" i="7"/>
  <c r="AO13" i="7"/>
  <c r="AN40" i="7"/>
  <c r="AG84" i="7"/>
  <c r="AJ84" i="7"/>
  <c r="T72" i="7"/>
  <c r="AO40" i="7"/>
  <c r="AN49" i="7"/>
  <c r="AN25" i="7"/>
  <c r="AO19" i="7"/>
  <c r="AO25" i="7"/>
  <c r="AN44" i="7"/>
  <c r="AO44" i="7"/>
  <c r="AN13" i="7"/>
  <c r="AO23" i="7"/>
  <c r="AN19" i="7"/>
  <c r="W72" i="7"/>
  <c r="AB97" i="7"/>
  <c r="O97" i="7"/>
  <c r="J98" i="7"/>
  <c r="AH97" i="7"/>
  <c r="U97" i="7"/>
  <c r="V97" i="7"/>
  <c r="AI97" i="7"/>
  <c r="H97" i="7"/>
  <c r="AN32" i="7"/>
  <c r="AO59" i="7"/>
  <c r="AN48" i="7"/>
  <c r="AN59" i="7"/>
  <c r="AO48" i="7"/>
  <c r="AN23" i="7"/>
  <c r="Q62" i="7"/>
  <c r="R62" i="7"/>
  <c r="AA85" i="7"/>
  <c r="AG85" i="7"/>
  <c r="N85" i="7"/>
  <c r="Z85" i="7"/>
  <c r="M85" i="7"/>
  <c r="Z73" i="7"/>
  <c r="M73" i="7"/>
  <c r="AN36" i="7"/>
  <c r="J87" i="7"/>
  <c r="AH86" i="7"/>
  <c r="U86" i="7"/>
  <c r="H86" i="7"/>
  <c r="AA86" i="7"/>
  <c r="AG86" i="7"/>
  <c r="AJ86" i="7"/>
  <c r="AB86" i="7"/>
  <c r="O86" i="7"/>
  <c r="V63" i="7"/>
  <c r="J64" i="7"/>
  <c r="AH63" i="7"/>
  <c r="U63" i="7"/>
  <c r="AB63" i="7"/>
  <c r="O63" i="7"/>
  <c r="H63" i="7"/>
  <c r="J75" i="7"/>
  <c r="AH74" i="7"/>
  <c r="U74" i="7"/>
  <c r="H74" i="7"/>
  <c r="Z74" i="7"/>
  <c r="AB74" i="7"/>
  <c r="O74" i="7"/>
  <c r="V74" i="7"/>
  <c r="T95" i="7"/>
  <c r="W95" i="7"/>
  <c r="R85" i="7"/>
  <c r="Q85" i="7"/>
  <c r="T61" i="7"/>
  <c r="W61" i="7"/>
  <c r="AO36" i="7"/>
  <c r="AD73" i="7"/>
  <c r="AE73" i="7"/>
  <c r="AA62" i="7"/>
  <c r="N62" i="7"/>
  <c r="M62" i="7"/>
  <c r="Z62" i="7"/>
  <c r="AD85" i="7"/>
  <c r="AE85" i="7"/>
  <c r="AD62" i="7"/>
  <c r="AE62" i="7"/>
  <c r="Q73" i="7"/>
  <c r="R73" i="7"/>
  <c r="AA96" i="7"/>
  <c r="N96" i="7"/>
  <c r="Z96" i="7"/>
  <c r="M96" i="7"/>
  <c r="AG61" i="7"/>
  <c r="AJ61" i="7"/>
  <c r="AI62" i="7"/>
  <c r="Q96" i="7"/>
  <c r="R96" i="7"/>
  <c r="AN41" i="7"/>
  <c r="AD96" i="7"/>
  <c r="AE96" i="7"/>
  <c r="AO41" i="7"/>
  <c r="AO32" i="7"/>
  <c r="W84" i="5"/>
  <c r="AN84" i="5"/>
  <c r="AO84" i="5"/>
  <c r="AJ61" i="6"/>
  <c r="AO61" i="6"/>
  <c r="AN61" i="6"/>
  <c r="AO84" i="3"/>
  <c r="AN84" i="6"/>
  <c r="W61" i="3"/>
  <c r="AN61" i="3"/>
  <c r="AO61" i="3"/>
  <c r="W73" i="6"/>
  <c r="AO73" i="6"/>
  <c r="AN73" i="6"/>
  <c r="T62" i="5"/>
  <c r="W62" i="5"/>
  <c r="R85" i="6"/>
  <c r="Q85" i="6"/>
  <c r="AO50" i="4"/>
  <c r="J64" i="3"/>
  <c r="O63" i="3"/>
  <c r="AH63" i="3"/>
  <c r="AI63" i="3"/>
  <c r="AB63" i="3"/>
  <c r="V63" i="3"/>
  <c r="U63" i="3"/>
  <c r="H63" i="3"/>
  <c r="AE85" i="6"/>
  <c r="AD85" i="6"/>
  <c r="AO37" i="3"/>
  <c r="AN60" i="3"/>
  <c r="AO11" i="4"/>
  <c r="AN47" i="3"/>
  <c r="AO74" i="5"/>
  <c r="AO84" i="6"/>
  <c r="AO92" i="6"/>
  <c r="Q62" i="3"/>
  <c r="R62" i="3"/>
  <c r="AO8" i="5"/>
  <c r="V85" i="6"/>
  <c r="J74" i="3"/>
  <c r="U73" i="3"/>
  <c r="V73" i="3"/>
  <c r="O73" i="3"/>
  <c r="AH73" i="3"/>
  <c r="AI73" i="3"/>
  <c r="AB73" i="3"/>
  <c r="H73" i="3"/>
  <c r="AN37" i="3"/>
  <c r="AO46" i="5"/>
  <c r="AO50" i="5"/>
  <c r="AN10" i="5"/>
  <c r="AN60" i="4"/>
  <c r="AG84" i="4"/>
  <c r="AJ84" i="4"/>
  <c r="AN10" i="4"/>
  <c r="R96" i="4"/>
  <c r="Q96" i="4"/>
  <c r="AE96" i="6"/>
  <c r="AD96" i="6"/>
  <c r="AA62" i="4"/>
  <c r="M62" i="4"/>
  <c r="N62" i="4"/>
  <c r="Z62" i="4"/>
  <c r="AN31" i="5"/>
  <c r="AN59" i="5"/>
  <c r="AO47" i="3"/>
  <c r="AN60" i="6"/>
  <c r="AN44" i="3"/>
  <c r="AN74" i="5"/>
  <c r="AE97" i="5"/>
  <c r="AD97" i="5"/>
  <c r="T84" i="6"/>
  <c r="W84" i="6"/>
  <c r="AN38" i="3"/>
  <c r="AO71" i="6"/>
  <c r="AO41" i="6"/>
  <c r="AO49" i="5"/>
  <c r="J87" i="3"/>
  <c r="AH86" i="3"/>
  <c r="AB86" i="3"/>
  <c r="U86" i="3"/>
  <c r="V86" i="3"/>
  <c r="O86" i="3"/>
  <c r="H86" i="3"/>
  <c r="AB97" i="3"/>
  <c r="J98" i="3"/>
  <c r="O97" i="3"/>
  <c r="U97" i="3"/>
  <c r="V97" i="3"/>
  <c r="AH97" i="3"/>
  <c r="AI97" i="3"/>
  <c r="H97" i="3"/>
  <c r="AO69" i="4"/>
  <c r="AO71" i="5"/>
  <c r="AO11" i="5"/>
  <c r="AO34" i="4"/>
  <c r="AO15" i="6"/>
  <c r="Q75" i="5"/>
  <c r="R75" i="5"/>
  <c r="AD62" i="3"/>
  <c r="AE62" i="3"/>
  <c r="AO60" i="3"/>
  <c r="AN11" i="4"/>
  <c r="AN46" i="5"/>
  <c r="AO39" i="5"/>
  <c r="AO60" i="5"/>
  <c r="AO8" i="6"/>
  <c r="AO24" i="5"/>
  <c r="AO10" i="5"/>
  <c r="AO60" i="4"/>
  <c r="T74" i="4"/>
  <c r="W74" i="4"/>
  <c r="AO84" i="4"/>
  <c r="T84" i="4"/>
  <c r="W84" i="4"/>
  <c r="AO10" i="4"/>
  <c r="AO31" i="5"/>
  <c r="AN17" i="4"/>
  <c r="AO44" i="3"/>
  <c r="J87" i="4"/>
  <c r="AH86" i="4"/>
  <c r="AB86" i="4"/>
  <c r="U86" i="4"/>
  <c r="V86" i="4"/>
  <c r="H86" i="4"/>
  <c r="O86" i="4"/>
  <c r="AI86" i="4"/>
  <c r="Q97" i="5"/>
  <c r="R97" i="5"/>
  <c r="U63" i="6"/>
  <c r="AH63" i="6"/>
  <c r="O63" i="6"/>
  <c r="AI63" i="6"/>
  <c r="J64" i="6"/>
  <c r="AB63" i="6"/>
  <c r="H63" i="6"/>
  <c r="AN33" i="5"/>
  <c r="AO38" i="3"/>
  <c r="AB64" i="5"/>
  <c r="U64" i="5"/>
  <c r="V64" i="5"/>
  <c r="O64" i="5"/>
  <c r="J65" i="5"/>
  <c r="AH64" i="5"/>
  <c r="H64" i="5"/>
  <c r="AI64" i="5"/>
  <c r="AN41" i="6"/>
  <c r="AN11" i="5"/>
  <c r="AO40" i="6"/>
  <c r="AN15" i="6"/>
  <c r="Q62" i="6"/>
  <c r="R62" i="6"/>
  <c r="AN9" i="6"/>
  <c r="AO61" i="4"/>
  <c r="AN61" i="4"/>
  <c r="T61" i="4"/>
  <c r="W61" i="4"/>
  <c r="AA96" i="4"/>
  <c r="M96" i="4"/>
  <c r="N96" i="4"/>
  <c r="Z96" i="4"/>
  <c r="AO17" i="4"/>
  <c r="AO33" i="5"/>
  <c r="AN15" i="4"/>
  <c r="AD63" i="5"/>
  <c r="AE63" i="5"/>
  <c r="AN50" i="3"/>
  <c r="AE74" i="6"/>
  <c r="AD74" i="6"/>
  <c r="AO9" i="6"/>
  <c r="Z96" i="6"/>
  <c r="N96" i="6"/>
  <c r="M96" i="6"/>
  <c r="AA96" i="6"/>
  <c r="AG96" i="6"/>
  <c r="AJ96" i="6"/>
  <c r="T71" i="3"/>
  <c r="W71" i="3"/>
  <c r="R75" i="4"/>
  <c r="Q75" i="4"/>
  <c r="Z75" i="5"/>
  <c r="N75" i="5"/>
  <c r="AA75" i="5"/>
  <c r="M75" i="5"/>
  <c r="AO18" i="5"/>
  <c r="Z85" i="4"/>
  <c r="N85" i="4"/>
  <c r="M85" i="4"/>
  <c r="AA85" i="4"/>
  <c r="AO15" i="4"/>
  <c r="AG95" i="4"/>
  <c r="AJ95" i="4"/>
  <c r="M74" i="6"/>
  <c r="N74" i="6"/>
  <c r="AA74" i="6"/>
  <c r="Z74" i="6"/>
  <c r="AA62" i="3"/>
  <c r="AG62" i="3"/>
  <c r="AJ62" i="3"/>
  <c r="N62" i="3"/>
  <c r="Z62" i="3"/>
  <c r="M62" i="3"/>
  <c r="R96" i="6"/>
  <c r="Q96" i="6"/>
  <c r="AN26" i="3"/>
  <c r="AN8" i="3"/>
  <c r="O76" i="4"/>
  <c r="AH76" i="4"/>
  <c r="AI76" i="4"/>
  <c r="U76" i="4"/>
  <c r="AB76" i="4"/>
  <c r="J77" i="4"/>
  <c r="H76" i="4"/>
  <c r="AN32" i="4"/>
  <c r="AO37" i="4"/>
  <c r="AO13" i="3"/>
  <c r="AA85" i="3"/>
  <c r="AG85" i="3"/>
  <c r="AJ85" i="3"/>
  <c r="Z85" i="3"/>
  <c r="M85" i="3"/>
  <c r="N85" i="3"/>
  <c r="AN73" i="4"/>
  <c r="T96" i="5"/>
  <c r="W96" i="5"/>
  <c r="AN84" i="3"/>
  <c r="H86" i="6"/>
  <c r="AB86" i="6"/>
  <c r="O86" i="6"/>
  <c r="AH86" i="6"/>
  <c r="AI86" i="6"/>
  <c r="J87" i="6"/>
  <c r="U86" i="6"/>
  <c r="V86" i="6"/>
  <c r="AH97" i="4"/>
  <c r="AB97" i="4"/>
  <c r="U97" i="4"/>
  <c r="V97" i="4"/>
  <c r="O97" i="4"/>
  <c r="J98" i="4"/>
  <c r="H97" i="4"/>
  <c r="V96" i="6"/>
  <c r="AD62" i="6"/>
  <c r="AE62" i="6"/>
  <c r="AG71" i="3"/>
  <c r="AJ71" i="3"/>
  <c r="AN70" i="5"/>
  <c r="AO26" i="3"/>
  <c r="AI85" i="6"/>
  <c r="AO83" i="5"/>
  <c r="AE72" i="3"/>
  <c r="AD72" i="3"/>
  <c r="J87" i="5"/>
  <c r="O86" i="5"/>
  <c r="U86" i="5"/>
  <c r="V86" i="5"/>
  <c r="AB86" i="5"/>
  <c r="AH86" i="5"/>
  <c r="AI86" i="5"/>
  <c r="H86" i="5"/>
  <c r="AO8" i="3"/>
  <c r="AN33" i="4"/>
  <c r="AO32" i="4"/>
  <c r="AO83" i="3"/>
  <c r="T95" i="6"/>
  <c r="W95" i="6"/>
  <c r="AN95" i="6"/>
  <c r="AO45" i="5"/>
  <c r="AO42" i="5"/>
  <c r="AO34" i="5"/>
  <c r="V97" i="5"/>
  <c r="AO23" i="5"/>
  <c r="AN15" i="3"/>
  <c r="AN13" i="3"/>
  <c r="AO22" i="6"/>
  <c r="AO70" i="4"/>
  <c r="R63" i="5"/>
  <c r="Q63" i="5"/>
  <c r="T95" i="4"/>
  <c r="W95" i="4"/>
  <c r="AO69" i="3"/>
  <c r="AO73" i="4"/>
  <c r="AO96" i="5"/>
  <c r="AI74" i="6"/>
  <c r="AD62" i="4"/>
  <c r="AE62" i="4"/>
  <c r="AN37" i="4"/>
  <c r="AO95" i="5"/>
  <c r="AI62" i="3"/>
  <c r="AO70" i="5"/>
  <c r="M85" i="6"/>
  <c r="Z85" i="6"/>
  <c r="N85" i="6"/>
  <c r="AA85" i="6"/>
  <c r="AG85" i="6"/>
  <c r="AJ85" i="6"/>
  <c r="AN48" i="5"/>
  <c r="AO9" i="5"/>
  <c r="AN93" i="6"/>
  <c r="AO33" i="4"/>
  <c r="AN83" i="3"/>
  <c r="Q62" i="4"/>
  <c r="R62" i="4"/>
  <c r="AD85" i="4"/>
  <c r="AE85" i="4"/>
  <c r="N97" i="5"/>
  <c r="M97" i="5"/>
  <c r="Z97" i="5"/>
  <c r="AA97" i="5"/>
  <c r="AG97" i="5"/>
  <c r="AJ97" i="5"/>
  <c r="AO15" i="3"/>
  <c r="AN15" i="5"/>
  <c r="AD85" i="3"/>
  <c r="AE85" i="3"/>
  <c r="AN69" i="3"/>
  <c r="AN94" i="5"/>
  <c r="AO13" i="6"/>
  <c r="AO72" i="6"/>
  <c r="AO93" i="6"/>
  <c r="Z75" i="4"/>
  <c r="AA75" i="4"/>
  <c r="AG75" i="4"/>
  <c r="AJ75" i="4"/>
  <c r="M75" i="4"/>
  <c r="N75" i="4"/>
  <c r="AE96" i="4"/>
  <c r="AD96" i="4"/>
  <c r="AE75" i="5"/>
  <c r="AD75" i="5"/>
  <c r="J98" i="6"/>
  <c r="U97" i="6"/>
  <c r="AH97" i="6"/>
  <c r="AB97" i="6"/>
  <c r="O97" i="6"/>
  <c r="H97" i="6"/>
  <c r="U63" i="4"/>
  <c r="J64" i="4"/>
  <c r="AI63" i="4"/>
  <c r="AB63" i="4"/>
  <c r="AH63" i="4"/>
  <c r="O63" i="4"/>
  <c r="H63" i="4"/>
  <c r="J99" i="5"/>
  <c r="V98" i="5"/>
  <c r="H98" i="5"/>
  <c r="AB98" i="5"/>
  <c r="AH98" i="5"/>
  <c r="O98" i="5"/>
  <c r="U98" i="5"/>
  <c r="AN35" i="6"/>
  <c r="AO15" i="5"/>
  <c r="AO12" i="5"/>
  <c r="N96" i="3"/>
  <c r="M96" i="3"/>
  <c r="AA96" i="3"/>
  <c r="Z96" i="3"/>
  <c r="AO94" i="5"/>
  <c r="AN13" i="6"/>
  <c r="AO18" i="6"/>
  <c r="AN72" i="6"/>
  <c r="N85" i="5"/>
  <c r="M85" i="5"/>
  <c r="AA85" i="5"/>
  <c r="Z85" i="5"/>
  <c r="AN26" i="4"/>
  <c r="R85" i="5"/>
  <c r="Q85" i="5"/>
  <c r="AN12" i="5"/>
  <c r="N63" i="5"/>
  <c r="M63" i="5"/>
  <c r="Z63" i="5"/>
  <c r="AA63" i="5"/>
  <c r="Q74" i="6"/>
  <c r="R74" i="6"/>
  <c r="Q72" i="3"/>
  <c r="R72" i="3"/>
  <c r="AE75" i="4"/>
  <c r="AD75" i="4"/>
  <c r="V62" i="6"/>
  <c r="Q85" i="3"/>
  <c r="R85" i="3"/>
  <c r="AD96" i="3"/>
  <c r="AE96" i="3"/>
  <c r="U75" i="6"/>
  <c r="J76" i="6"/>
  <c r="AI75" i="6"/>
  <c r="AB75" i="6"/>
  <c r="V75" i="6"/>
  <c r="O75" i="6"/>
  <c r="AH75" i="6"/>
  <c r="H75" i="6"/>
  <c r="AG62" i="5"/>
  <c r="AJ62" i="5"/>
  <c r="AO26" i="4"/>
  <c r="AB76" i="5"/>
  <c r="AH76" i="5"/>
  <c r="AI76" i="5"/>
  <c r="V76" i="5"/>
  <c r="J77" i="5"/>
  <c r="U76" i="5"/>
  <c r="O76" i="5"/>
  <c r="H76" i="5"/>
  <c r="AN27" i="4"/>
  <c r="AA72" i="3"/>
  <c r="Z72" i="3"/>
  <c r="N72" i="3"/>
  <c r="M72" i="3"/>
  <c r="AE85" i="5"/>
  <c r="AD85" i="5"/>
  <c r="AO27" i="4"/>
  <c r="AO60" i="6"/>
  <c r="Q85" i="4"/>
  <c r="R85" i="4"/>
  <c r="M62" i="6"/>
  <c r="N62" i="6"/>
  <c r="AA62" i="6"/>
  <c r="Z62" i="6"/>
  <c r="AN71" i="6"/>
  <c r="AI63" i="5"/>
  <c r="AN95" i="3"/>
  <c r="AO95" i="3"/>
  <c r="T95" i="3"/>
  <c r="W95" i="3"/>
  <c r="AN93" i="4"/>
  <c r="R96" i="3"/>
  <c r="Q96" i="3"/>
  <c r="AN69" i="4"/>
  <c r="AN34" i="4"/>
  <c r="AE63" i="7"/>
  <c r="AD63" i="7"/>
  <c r="T85" i="7"/>
  <c r="W85" i="7"/>
  <c r="AA97" i="7"/>
  <c r="N97" i="7"/>
  <c r="AN97" i="7"/>
  <c r="Z97" i="7"/>
  <c r="M97" i="7"/>
  <c r="AE86" i="7"/>
  <c r="AD86" i="7"/>
  <c r="AN61" i="7"/>
  <c r="AI63" i="7"/>
  <c r="J88" i="7"/>
  <c r="AH87" i="7"/>
  <c r="U87" i="7"/>
  <c r="O87" i="7"/>
  <c r="AB87" i="7"/>
  <c r="V87" i="7"/>
  <c r="AI87" i="7"/>
  <c r="H87" i="7"/>
  <c r="Q97" i="7"/>
  <c r="R97" i="7"/>
  <c r="AO61" i="7"/>
  <c r="M74" i="7"/>
  <c r="AD97" i="7"/>
  <c r="AE97" i="7"/>
  <c r="T62" i="7"/>
  <c r="W62" i="7"/>
  <c r="Q74" i="7"/>
  <c r="R74" i="7"/>
  <c r="V98" i="7"/>
  <c r="J99" i="7"/>
  <c r="AH98" i="7"/>
  <c r="U98" i="7"/>
  <c r="AB98" i="7"/>
  <c r="O98" i="7"/>
  <c r="H98" i="7"/>
  <c r="AB64" i="7"/>
  <c r="O64" i="7"/>
  <c r="J65" i="7"/>
  <c r="AH64" i="7"/>
  <c r="AI64" i="7"/>
  <c r="U64" i="7"/>
  <c r="H64" i="7"/>
  <c r="V64" i="7"/>
  <c r="AG62" i="7"/>
  <c r="AN62" i="7"/>
  <c r="AD74" i="7"/>
  <c r="AE74" i="7"/>
  <c r="AI86" i="7"/>
  <c r="R86" i="7"/>
  <c r="Q86" i="7"/>
  <c r="T96" i="7"/>
  <c r="AN96" i="7"/>
  <c r="AB75" i="7"/>
  <c r="O75" i="7"/>
  <c r="J76" i="7"/>
  <c r="AH75" i="7"/>
  <c r="U75" i="7"/>
  <c r="V75" i="7"/>
  <c r="H75" i="7"/>
  <c r="AI75" i="7"/>
  <c r="V86" i="7"/>
  <c r="AG96" i="7"/>
  <c r="AJ96" i="7"/>
  <c r="AA63" i="7"/>
  <c r="AG63" i="7"/>
  <c r="AJ63" i="7"/>
  <c r="N63" i="7"/>
  <c r="Z63" i="7"/>
  <c r="M63" i="7"/>
  <c r="AI74" i="7"/>
  <c r="R63" i="7"/>
  <c r="Q63" i="7"/>
  <c r="T72" i="3"/>
  <c r="W72" i="3"/>
  <c r="N86" i="6"/>
  <c r="M86" i="6"/>
  <c r="AA86" i="6"/>
  <c r="Z86" i="6"/>
  <c r="AN74" i="4"/>
  <c r="Q75" i="6"/>
  <c r="R75" i="6"/>
  <c r="AE97" i="6"/>
  <c r="AD97" i="6"/>
  <c r="T85" i="6"/>
  <c r="W85" i="6"/>
  <c r="AO85" i="6"/>
  <c r="R97" i="4"/>
  <c r="Q97" i="4"/>
  <c r="N76" i="4"/>
  <c r="M76" i="4"/>
  <c r="AA76" i="4"/>
  <c r="AG76" i="4"/>
  <c r="AJ76" i="4"/>
  <c r="Z76" i="4"/>
  <c r="AG85" i="4"/>
  <c r="AJ85" i="4"/>
  <c r="AN71" i="3"/>
  <c r="R64" i="5"/>
  <c r="Q64" i="5"/>
  <c r="AD63" i="6"/>
  <c r="AE63" i="6"/>
  <c r="AO74" i="4"/>
  <c r="AD86" i="3"/>
  <c r="AE86" i="3"/>
  <c r="AG62" i="6"/>
  <c r="AJ62" i="6"/>
  <c r="AG72" i="3"/>
  <c r="AJ72" i="3"/>
  <c r="Q98" i="5"/>
  <c r="R98" i="5"/>
  <c r="AI97" i="6"/>
  <c r="T97" i="5"/>
  <c r="W97" i="5"/>
  <c r="AO95" i="4"/>
  <c r="AE86" i="5"/>
  <c r="AD86" i="5"/>
  <c r="AO71" i="3"/>
  <c r="AE86" i="4"/>
  <c r="AD86" i="4"/>
  <c r="U98" i="3"/>
  <c r="H98" i="3"/>
  <c r="O98" i="3"/>
  <c r="J99" i="3"/>
  <c r="AH98" i="3"/>
  <c r="AI98" i="3"/>
  <c r="AB98" i="3"/>
  <c r="H87" i="3"/>
  <c r="J88" i="3"/>
  <c r="U87" i="3"/>
  <c r="AH87" i="3"/>
  <c r="AB87" i="3"/>
  <c r="O87" i="3"/>
  <c r="AI87" i="3"/>
  <c r="AH64" i="3"/>
  <c r="O64" i="3"/>
  <c r="J65" i="3"/>
  <c r="AI64" i="3"/>
  <c r="AB64" i="3"/>
  <c r="U64" i="3"/>
  <c r="H64" i="3"/>
  <c r="AE97" i="4"/>
  <c r="AD97" i="4"/>
  <c r="AO85" i="4"/>
  <c r="T85" i="4"/>
  <c r="W85" i="4"/>
  <c r="Q63" i="6"/>
  <c r="R63" i="6"/>
  <c r="U87" i="4"/>
  <c r="J88" i="4"/>
  <c r="AH87" i="4"/>
  <c r="AI87" i="4"/>
  <c r="AB87" i="4"/>
  <c r="O87" i="4"/>
  <c r="H87" i="4"/>
  <c r="Q73" i="3"/>
  <c r="R73" i="3"/>
  <c r="N76" i="5"/>
  <c r="AA76" i="5"/>
  <c r="Z76" i="5"/>
  <c r="M76" i="5"/>
  <c r="AN95" i="4"/>
  <c r="O77" i="4"/>
  <c r="AH77" i="4"/>
  <c r="AI77" i="4"/>
  <c r="AB77" i="4"/>
  <c r="U77" i="4"/>
  <c r="V77" i="4"/>
  <c r="J78" i="4"/>
  <c r="H77" i="4"/>
  <c r="Z75" i="6"/>
  <c r="M75" i="6"/>
  <c r="N75" i="6"/>
  <c r="AA75" i="6"/>
  <c r="AO62" i="3"/>
  <c r="T62" i="3"/>
  <c r="W62" i="3"/>
  <c r="T96" i="6"/>
  <c r="W96" i="6"/>
  <c r="AO96" i="6"/>
  <c r="AN96" i="6"/>
  <c r="T96" i="4"/>
  <c r="W96" i="4"/>
  <c r="H74" i="3"/>
  <c r="AB74" i="3"/>
  <c r="J75" i="3"/>
  <c r="U74" i="3"/>
  <c r="AH74" i="3"/>
  <c r="O74" i="3"/>
  <c r="AI74" i="3"/>
  <c r="V74" i="3"/>
  <c r="T63" i="5"/>
  <c r="W63" i="5"/>
  <c r="O64" i="4"/>
  <c r="U64" i="4"/>
  <c r="AB64" i="4"/>
  <c r="J65" i="4"/>
  <c r="AH64" i="4"/>
  <c r="V64" i="4"/>
  <c r="AI64" i="4"/>
  <c r="H64" i="4"/>
  <c r="Q63" i="4"/>
  <c r="R63" i="4"/>
  <c r="Q76" i="5"/>
  <c r="R76" i="5"/>
  <c r="V63" i="4"/>
  <c r="AO95" i="6"/>
  <c r="T85" i="3"/>
  <c r="W85" i="3"/>
  <c r="T62" i="6"/>
  <c r="W62" i="6"/>
  <c r="AO62" i="6"/>
  <c r="J99" i="6"/>
  <c r="AH98" i="6"/>
  <c r="AI98" i="6"/>
  <c r="AB98" i="6"/>
  <c r="O98" i="6"/>
  <c r="U98" i="6"/>
  <c r="H98" i="6"/>
  <c r="AA98" i="5"/>
  <c r="AG98" i="5"/>
  <c r="AJ98" i="5"/>
  <c r="M98" i="5"/>
  <c r="Z98" i="5"/>
  <c r="N98" i="5"/>
  <c r="R76" i="4"/>
  <c r="Q76" i="4"/>
  <c r="M63" i="6"/>
  <c r="N63" i="6"/>
  <c r="AA63" i="6"/>
  <c r="Z63" i="6"/>
  <c r="AA64" i="5"/>
  <c r="AG64" i="5"/>
  <c r="AJ64" i="5"/>
  <c r="Z64" i="5"/>
  <c r="N64" i="5"/>
  <c r="M64" i="5"/>
  <c r="R97" i="6"/>
  <c r="Q97" i="6"/>
  <c r="AD98" i="5"/>
  <c r="AE98" i="5"/>
  <c r="AD75" i="6"/>
  <c r="AE75" i="6"/>
  <c r="V97" i="6"/>
  <c r="AG96" i="3"/>
  <c r="AJ96" i="3"/>
  <c r="R86" i="5"/>
  <c r="Q86" i="5"/>
  <c r="M86" i="3"/>
  <c r="N86" i="3"/>
  <c r="AA86" i="3"/>
  <c r="Z86" i="3"/>
  <c r="AN62" i="4"/>
  <c r="T62" i="4"/>
  <c r="W62" i="4"/>
  <c r="AN96" i="5"/>
  <c r="Z97" i="4"/>
  <c r="AA97" i="4"/>
  <c r="N97" i="4"/>
  <c r="M97" i="4"/>
  <c r="Q86" i="6"/>
  <c r="R86" i="6"/>
  <c r="V76" i="4"/>
  <c r="AG75" i="5"/>
  <c r="AJ75" i="5"/>
  <c r="AG96" i="4"/>
  <c r="AJ96" i="4"/>
  <c r="U77" i="5"/>
  <c r="V77" i="5"/>
  <c r="J78" i="5"/>
  <c r="O77" i="5"/>
  <c r="AH77" i="5"/>
  <c r="AB77" i="5"/>
  <c r="H77" i="5"/>
  <c r="T96" i="3"/>
  <c r="W96" i="3"/>
  <c r="N97" i="6"/>
  <c r="M97" i="6"/>
  <c r="AA97" i="6"/>
  <c r="Z97" i="6"/>
  <c r="O87" i="5"/>
  <c r="U87" i="5"/>
  <c r="J88" i="5"/>
  <c r="AH87" i="5"/>
  <c r="AI87" i="5"/>
  <c r="AB87" i="5"/>
  <c r="H87" i="5"/>
  <c r="AI97" i="4"/>
  <c r="U87" i="6"/>
  <c r="AB87" i="6"/>
  <c r="V87" i="6"/>
  <c r="O87" i="6"/>
  <c r="J88" i="6"/>
  <c r="AH87" i="6"/>
  <c r="AI87" i="6"/>
  <c r="H87" i="6"/>
  <c r="AE76" i="4"/>
  <c r="AD76" i="4"/>
  <c r="AG74" i="6"/>
  <c r="AJ74" i="6"/>
  <c r="T75" i="5"/>
  <c r="W75" i="5"/>
  <c r="AN75" i="5"/>
  <c r="AD64" i="5"/>
  <c r="AE64" i="5"/>
  <c r="U64" i="6"/>
  <c r="O64" i="6"/>
  <c r="J65" i="6"/>
  <c r="AB64" i="6"/>
  <c r="H64" i="6"/>
  <c r="AH64" i="6"/>
  <c r="V64" i="6"/>
  <c r="AN84" i="4"/>
  <c r="N97" i="3"/>
  <c r="Z97" i="3"/>
  <c r="AA97" i="3"/>
  <c r="M97" i="3"/>
  <c r="AI86" i="3"/>
  <c r="AG62" i="4"/>
  <c r="AJ62" i="4"/>
  <c r="N73" i="3"/>
  <c r="AA73" i="3"/>
  <c r="Z73" i="3"/>
  <c r="M73" i="3"/>
  <c r="Z63" i="3"/>
  <c r="AA63" i="3"/>
  <c r="M63" i="3"/>
  <c r="N63" i="3"/>
  <c r="AN62" i="5"/>
  <c r="U99" i="5"/>
  <c r="J100" i="5"/>
  <c r="AH99" i="5"/>
  <c r="AI99" i="5"/>
  <c r="O99" i="5"/>
  <c r="H99" i="5"/>
  <c r="AB99" i="5"/>
  <c r="O98" i="4"/>
  <c r="AH98" i="4"/>
  <c r="AI98" i="4"/>
  <c r="AB98" i="4"/>
  <c r="J99" i="4"/>
  <c r="U98" i="4"/>
  <c r="V98" i="4"/>
  <c r="H98" i="4"/>
  <c r="AD86" i="6"/>
  <c r="AE86" i="6"/>
  <c r="T74" i="6"/>
  <c r="W74" i="6"/>
  <c r="AN74" i="6"/>
  <c r="J66" i="5"/>
  <c r="AH65" i="5"/>
  <c r="AB65" i="5"/>
  <c r="U65" i="5"/>
  <c r="V65" i="5"/>
  <c r="O65" i="5"/>
  <c r="H65" i="5"/>
  <c r="AI65" i="5"/>
  <c r="N86" i="4"/>
  <c r="AA86" i="4"/>
  <c r="AG86" i="4"/>
  <c r="AJ86" i="4"/>
  <c r="M86" i="4"/>
  <c r="Z86" i="4"/>
  <c r="R63" i="3"/>
  <c r="Q63" i="3"/>
  <c r="AO62" i="5"/>
  <c r="AO75" i="4"/>
  <c r="AN75" i="4"/>
  <c r="T75" i="4"/>
  <c r="W75" i="4"/>
  <c r="Q86" i="3"/>
  <c r="R86" i="3"/>
  <c r="Z63" i="4"/>
  <c r="AA63" i="4"/>
  <c r="N63" i="4"/>
  <c r="M63" i="4"/>
  <c r="AB76" i="6"/>
  <c r="J77" i="6"/>
  <c r="AH76" i="6"/>
  <c r="H76" i="6"/>
  <c r="O76" i="6"/>
  <c r="U76" i="6"/>
  <c r="V76" i="6"/>
  <c r="AI76" i="6"/>
  <c r="AD97" i="3"/>
  <c r="AE97" i="3"/>
  <c r="AD73" i="3"/>
  <c r="AE73" i="3"/>
  <c r="T85" i="5"/>
  <c r="W85" i="5"/>
  <c r="R86" i="4"/>
  <c r="Q86" i="4"/>
  <c r="AE63" i="3"/>
  <c r="AD63" i="3"/>
  <c r="AG85" i="5"/>
  <c r="AJ85" i="5"/>
  <c r="AD76" i="5"/>
  <c r="AE76" i="5"/>
  <c r="AA86" i="5"/>
  <c r="Z86" i="5"/>
  <c r="N86" i="5"/>
  <c r="M86" i="5"/>
  <c r="AI98" i="5"/>
  <c r="V63" i="6"/>
  <c r="Q97" i="3"/>
  <c r="R97" i="3"/>
  <c r="AG63" i="5"/>
  <c r="AJ63" i="5"/>
  <c r="AE63" i="4"/>
  <c r="AD63" i="4"/>
  <c r="Z98" i="7"/>
  <c r="M98" i="7"/>
  <c r="AA98" i="7"/>
  <c r="N98" i="7"/>
  <c r="Z64" i="7"/>
  <c r="M64" i="7"/>
  <c r="N64" i="7"/>
  <c r="AA64" i="7"/>
  <c r="AA87" i="7"/>
  <c r="N87" i="7"/>
  <c r="T87" i="7"/>
  <c r="W87" i="7"/>
  <c r="Z87" i="7"/>
  <c r="M87" i="7"/>
  <c r="T97" i="7"/>
  <c r="W97" i="7"/>
  <c r="R64" i="7"/>
  <c r="Q64" i="7"/>
  <c r="R98" i="7"/>
  <c r="Q98" i="7"/>
  <c r="T98" i="7"/>
  <c r="W98" i="7"/>
  <c r="R87" i="7"/>
  <c r="Q87" i="7"/>
  <c r="AG97" i="7"/>
  <c r="AJ97" i="7"/>
  <c r="AE64" i="7"/>
  <c r="AD64" i="7"/>
  <c r="AD98" i="7"/>
  <c r="AG98" i="7"/>
  <c r="AJ98" i="7"/>
  <c r="AE98" i="7"/>
  <c r="AD87" i="7"/>
  <c r="AE87" i="7"/>
  <c r="AA75" i="7"/>
  <c r="N75" i="7"/>
  <c r="M75" i="7"/>
  <c r="Z75" i="7"/>
  <c r="AB65" i="7"/>
  <c r="O65" i="7"/>
  <c r="J66" i="7"/>
  <c r="U65" i="7"/>
  <c r="AH65" i="7"/>
  <c r="H65" i="7"/>
  <c r="N65" i="7"/>
  <c r="AI65" i="7"/>
  <c r="AB99" i="7"/>
  <c r="O99" i="7"/>
  <c r="U99" i="7"/>
  <c r="V99" i="7"/>
  <c r="J100" i="7"/>
  <c r="H99" i="7"/>
  <c r="N99" i="7"/>
  <c r="AH99" i="7"/>
  <c r="AI99" i="7"/>
  <c r="J89" i="7"/>
  <c r="AH88" i="7"/>
  <c r="AI88" i="7"/>
  <c r="U88" i="7"/>
  <c r="V88" i="7"/>
  <c r="AB88" i="7"/>
  <c r="O88" i="7"/>
  <c r="H88" i="7"/>
  <c r="Z88" i="7"/>
  <c r="R75" i="7"/>
  <c r="Q75" i="7"/>
  <c r="AI98" i="7"/>
  <c r="AD75" i="7"/>
  <c r="AE75" i="7"/>
  <c r="T63" i="7"/>
  <c r="W63" i="7"/>
  <c r="J77" i="7"/>
  <c r="AH76" i="7"/>
  <c r="U76" i="7"/>
  <c r="O76" i="7"/>
  <c r="AI76" i="7"/>
  <c r="AB76" i="7"/>
  <c r="H76" i="7"/>
  <c r="AO86" i="4"/>
  <c r="T86" i="4"/>
  <c r="W86" i="4"/>
  <c r="AG97" i="3"/>
  <c r="AJ97" i="3"/>
  <c r="AO62" i="4"/>
  <c r="T75" i="6"/>
  <c r="W75" i="6"/>
  <c r="AN63" i="3"/>
  <c r="T63" i="3"/>
  <c r="W63" i="3"/>
  <c r="AD87" i="6"/>
  <c r="AE87" i="6"/>
  <c r="AN96" i="3"/>
  <c r="AE87" i="4"/>
  <c r="AD87" i="4"/>
  <c r="H99" i="3"/>
  <c r="U99" i="3"/>
  <c r="O99" i="3"/>
  <c r="J100" i="3"/>
  <c r="AB99" i="3"/>
  <c r="AH99" i="3"/>
  <c r="V99" i="3"/>
  <c r="AO72" i="3"/>
  <c r="AN97" i="3"/>
  <c r="T97" i="3"/>
  <c r="W97" i="3"/>
  <c r="U88" i="6"/>
  <c r="V88" i="6"/>
  <c r="AH88" i="6"/>
  <c r="AB88" i="6"/>
  <c r="O88" i="6"/>
  <c r="J89" i="6"/>
  <c r="AI88" i="6"/>
  <c r="H88" i="6"/>
  <c r="M77" i="5"/>
  <c r="AA77" i="5"/>
  <c r="Z77" i="5"/>
  <c r="N77" i="5"/>
  <c r="AG86" i="3"/>
  <c r="AJ86" i="3"/>
  <c r="AH99" i="6"/>
  <c r="AB99" i="6"/>
  <c r="J100" i="6"/>
  <c r="O99" i="6"/>
  <c r="U99" i="6"/>
  <c r="V99" i="6"/>
  <c r="H99" i="6"/>
  <c r="AI99" i="6"/>
  <c r="AN96" i="4"/>
  <c r="Q64" i="3"/>
  <c r="R64" i="3"/>
  <c r="AN97" i="5"/>
  <c r="AN85" i="6"/>
  <c r="AN72" i="3"/>
  <c r="N65" i="5"/>
  <c r="M65" i="5"/>
  <c r="AA65" i="5"/>
  <c r="Z65" i="5"/>
  <c r="AG63" i="3"/>
  <c r="AJ63" i="3"/>
  <c r="T86" i="3"/>
  <c r="W86" i="3"/>
  <c r="AN62" i="6"/>
  <c r="N64" i="4"/>
  <c r="Z64" i="4"/>
  <c r="M64" i="4"/>
  <c r="AA64" i="4"/>
  <c r="AO96" i="4"/>
  <c r="V88" i="4"/>
  <c r="O88" i="4"/>
  <c r="AH88" i="4"/>
  <c r="AI88" i="4"/>
  <c r="J89" i="4"/>
  <c r="U88" i="4"/>
  <c r="AB88" i="4"/>
  <c r="H88" i="4"/>
  <c r="V64" i="3"/>
  <c r="AE87" i="3"/>
  <c r="AD87" i="3"/>
  <c r="AA98" i="3"/>
  <c r="Z98" i="3"/>
  <c r="N98" i="3"/>
  <c r="M98" i="3"/>
  <c r="AO97" i="5"/>
  <c r="N98" i="4"/>
  <c r="AA98" i="4"/>
  <c r="Z98" i="4"/>
  <c r="M98" i="4"/>
  <c r="R87" i="5"/>
  <c r="Q87" i="5"/>
  <c r="T64" i="5"/>
  <c r="W64" i="5"/>
  <c r="AO64" i="5"/>
  <c r="AN64" i="5"/>
  <c r="AA77" i="4"/>
  <c r="N77" i="4"/>
  <c r="M77" i="4"/>
  <c r="Z77" i="4"/>
  <c r="AG76" i="5"/>
  <c r="AJ76" i="5"/>
  <c r="Q87" i="3"/>
  <c r="R87" i="3"/>
  <c r="N99" i="5"/>
  <c r="M99" i="5"/>
  <c r="Z99" i="5"/>
  <c r="AA99" i="5"/>
  <c r="AA98" i="6"/>
  <c r="Z98" i="6"/>
  <c r="N98" i="6"/>
  <c r="M98" i="6"/>
  <c r="AH78" i="4"/>
  <c r="AB78" i="4"/>
  <c r="O78" i="4"/>
  <c r="U78" i="4"/>
  <c r="V78" i="4"/>
  <c r="H78" i="4"/>
  <c r="AI78" i="4"/>
  <c r="T76" i="5"/>
  <c r="W76" i="5"/>
  <c r="AO76" i="5"/>
  <c r="AN76" i="5"/>
  <c r="R87" i="4"/>
  <c r="Q87" i="4"/>
  <c r="R98" i="3"/>
  <c r="Q98" i="3"/>
  <c r="AD64" i="6"/>
  <c r="AE64" i="6"/>
  <c r="R98" i="6"/>
  <c r="Q98" i="6"/>
  <c r="J66" i="3"/>
  <c r="AB65" i="3"/>
  <c r="U65" i="3"/>
  <c r="V65" i="3"/>
  <c r="O65" i="3"/>
  <c r="AH65" i="3"/>
  <c r="H65" i="3"/>
  <c r="AI65" i="3"/>
  <c r="U88" i="3"/>
  <c r="V88" i="3"/>
  <c r="J89" i="3"/>
  <c r="O88" i="3"/>
  <c r="AH88" i="3"/>
  <c r="AI88" i="3"/>
  <c r="AB88" i="3"/>
  <c r="H88" i="3"/>
  <c r="AN85" i="5"/>
  <c r="AD77" i="5"/>
  <c r="AE77" i="5"/>
  <c r="AD76" i="6"/>
  <c r="AE76" i="6"/>
  <c r="AO75" i="5"/>
  <c r="T97" i="4"/>
  <c r="W97" i="4"/>
  <c r="AO97" i="4"/>
  <c r="J78" i="6"/>
  <c r="AH77" i="6"/>
  <c r="AB77" i="6"/>
  <c r="U77" i="6"/>
  <c r="O77" i="6"/>
  <c r="H77" i="6"/>
  <c r="AI77" i="6"/>
  <c r="AG73" i="3"/>
  <c r="AJ73" i="3"/>
  <c r="T86" i="5"/>
  <c r="W86" i="5"/>
  <c r="AO85" i="3"/>
  <c r="AG86" i="5"/>
  <c r="AJ86" i="5"/>
  <c r="Q74" i="3"/>
  <c r="R74" i="3"/>
  <c r="N76" i="6"/>
  <c r="M76" i="6"/>
  <c r="AA76" i="6"/>
  <c r="Z76" i="6"/>
  <c r="AO85" i="5"/>
  <c r="Q87" i="6"/>
  <c r="R87" i="6"/>
  <c r="R65" i="5"/>
  <c r="Q65" i="5"/>
  <c r="AE99" i="5"/>
  <c r="AD99" i="5"/>
  <c r="Z64" i="6"/>
  <c r="M64" i="6"/>
  <c r="AA64" i="6"/>
  <c r="N64" i="6"/>
  <c r="AG97" i="4"/>
  <c r="AJ97" i="4"/>
  <c r="AD64" i="4"/>
  <c r="AE64" i="4"/>
  <c r="AD74" i="3"/>
  <c r="AE74" i="3"/>
  <c r="AA87" i="3"/>
  <c r="N87" i="3"/>
  <c r="Z87" i="3"/>
  <c r="M87" i="3"/>
  <c r="R98" i="4"/>
  <c r="Q98" i="4"/>
  <c r="T73" i="3"/>
  <c r="W73" i="3"/>
  <c r="AG97" i="6"/>
  <c r="AJ97" i="6"/>
  <c r="AB78" i="5"/>
  <c r="O78" i="5"/>
  <c r="U78" i="5"/>
  <c r="AH78" i="5"/>
  <c r="AI78" i="5"/>
  <c r="H78" i="5"/>
  <c r="V78" i="5"/>
  <c r="AG63" i="6"/>
  <c r="AJ63" i="6"/>
  <c r="AN85" i="3"/>
  <c r="AH65" i="4"/>
  <c r="AB65" i="4"/>
  <c r="J66" i="4"/>
  <c r="U65" i="4"/>
  <c r="O65" i="4"/>
  <c r="V65" i="4"/>
  <c r="AI65" i="4"/>
  <c r="H65" i="4"/>
  <c r="V87" i="4"/>
  <c r="AE65" i="5"/>
  <c r="AD65" i="5"/>
  <c r="AH99" i="4"/>
  <c r="AB99" i="4"/>
  <c r="U99" i="4"/>
  <c r="V99" i="4"/>
  <c r="O99" i="4"/>
  <c r="J100" i="4"/>
  <c r="H99" i="4"/>
  <c r="AH100" i="5"/>
  <c r="V100" i="5"/>
  <c r="J101" i="5"/>
  <c r="AI100" i="5"/>
  <c r="AB100" i="5"/>
  <c r="U100" i="5"/>
  <c r="O100" i="5"/>
  <c r="H100" i="5"/>
  <c r="AI64" i="6"/>
  <c r="V87" i="5"/>
  <c r="T63" i="6"/>
  <c r="W63" i="6"/>
  <c r="O75" i="3"/>
  <c r="AH75" i="3"/>
  <c r="AI75" i="3"/>
  <c r="U75" i="3"/>
  <c r="AB75" i="3"/>
  <c r="J76" i="3"/>
  <c r="V75" i="3"/>
  <c r="H75" i="3"/>
  <c r="AN62" i="3"/>
  <c r="R77" i="4"/>
  <c r="Q77" i="4"/>
  <c r="AA87" i="4"/>
  <c r="Z87" i="4"/>
  <c r="M87" i="4"/>
  <c r="N87" i="4"/>
  <c r="AN85" i="4"/>
  <c r="AD64" i="3"/>
  <c r="AE64" i="3"/>
  <c r="T76" i="4"/>
  <c r="W76" i="4"/>
  <c r="AG86" i="6"/>
  <c r="AJ86" i="6"/>
  <c r="R99" i="5"/>
  <c r="Q99" i="5"/>
  <c r="AA87" i="6"/>
  <c r="AG87" i="6"/>
  <c r="AJ87" i="6"/>
  <c r="Z87" i="6"/>
  <c r="N87" i="6"/>
  <c r="M87" i="6"/>
  <c r="AA87" i="5"/>
  <c r="Z87" i="5"/>
  <c r="N87" i="5"/>
  <c r="M87" i="5"/>
  <c r="T97" i="6"/>
  <c r="W97" i="6"/>
  <c r="AI77" i="5"/>
  <c r="V98" i="6"/>
  <c r="V98" i="3"/>
  <c r="AN63" i="4"/>
  <c r="T63" i="4"/>
  <c r="W63" i="4"/>
  <c r="Q77" i="5"/>
  <c r="R77" i="5"/>
  <c r="R64" i="4"/>
  <c r="Q64" i="4"/>
  <c r="AG75" i="6"/>
  <c r="AJ75" i="6"/>
  <c r="AD77" i="4"/>
  <c r="AE77" i="4"/>
  <c r="V87" i="3"/>
  <c r="AO86" i="6"/>
  <c r="T86" i="6"/>
  <c r="W86" i="6"/>
  <c r="AN86" i="6"/>
  <c r="O66" i="5"/>
  <c r="AH66" i="5"/>
  <c r="AB66" i="5"/>
  <c r="V66" i="5"/>
  <c r="U66" i="5"/>
  <c r="J67" i="5"/>
  <c r="H66" i="5"/>
  <c r="AI66" i="5"/>
  <c r="AG63" i="4"/>
  <c r="AJ63" i="4"/>
  <c r="AE87" i="5"/>
  <c r="AD87" i="5"/>
  <c r="AE98" i="6"/>
  <c r="AD98" i="6"/>
  <c r="AD98" i="3"/>
  <c r="AE98" i="3"/>
  <c r="V99" i="5"/>
  <c r="O65" i="6"/>
  <c r="U65" i="6"/>
  <c r="J66" i="6"/>
  <c r="AH65" i="6"/>
  <c r="AB65" i="6"/>
  <c r="H65" i="6"/>
  <c r="V65" i="6"/>
  <c r="AO96" i="3"/>
  <c r="AA74" i="3"/>
  <c r="AG74" i="3"/>
  <c r="AJ74" i="3"/>
  <c r="N74" i="3"/>
  <c r="Z74" i="3"/>
  <c r="M74" i="3"/>
  <c r="J89" i="5"/>
  <c r="AB88" i="5"/>
  <c r="O88" i="5"/>
  <c r="AH88" i="5"/>
  <c r="V88" i="5"/>
  <c r="U88" i="5"/>
  <c r="AI88" i="5"/>
  <c r="H88" i="5"/>
  <c r="AO63" i="5"/>
  <c r="AA64" i="3"/>
  <c r="AG64" i="3"/>
  <c r="AJ64" i="3"/>
  <c r="N64" i="3"/>
  <c r="Z64" i="3"/>
  <c r="M64" i="3"/>
  <c r="AE98" i="4"/>
  <c r="AD98" i="4"/>
  <c r="Q76" i="6"/>
  <c r="R76" i="6"/>
  <c r="AO74" i="6"/>
  <c r="R64" i="6"/>
  <c r="Q64" i="6"/>
  <c r="T98" i="5"/>
  <c r="W98" i="5"/>
  <c r="AN63" i="5"/>
  <c r="AO97" i="7"/>
  <c r="AG75" i="7"/>
  <c r="AJ75" i="7"/>
  <c r="AD65" i="7"/>
  <c r="AE65" i="7"/>
  <c r="AD76" i="7"/>
  <c r="AE76" i="7"/>
  <c r="AA88" i="7"/>
  <c r="AG88" i="7"/>
  <c r="AJ88" i="7"/>
  <c r="N88" i="7"/>
  <c r="AD99" i="7"/>
  <c r="AE99" i="7"/>
  <c r="Q65" i="7"/>
  <c r="R65" i="7"/>
  <c r="AG87" i="7"/>
  <c r="AJ87" i="7"/>
  <c r="R76" i="7"/>
  <c r="Q76" i="7"/>
  <c r="T76" i="7"/>
  <c r="AB77" i="7"/>
  <c r="O77" i="7"/>
  <c r="J78" i="7"/>
  <c r="AH77" i="7"/>
  <c r="AI77" i="7"/>
  <c r="U77" i="7"/>
  <c r="V77" i="7"/>
  <c r="H77" i="7"/>
  <c r="Z99" i="7"/>
  <c r="M99" i="7"/>
  <c r="AA99" i="7"/>
  <c r="AB66" i="7"/>
  <c r="O66" i="7"/>
  <c r="AH66" i="7"/>
  <c r="AI66" i="7"/>
  <c r="H66" i="7"/>
  <c r="J67" i="7"/>
  <c r="U66" i="7"/>
  <c r="V66" i="7"/>
  <c r="AG64" i="7"/>
  <c r="AJ64" i="7"/>
  <c r="J101" i="7"/>
  <c r="AH100" i="7"/>
  <c r="U100" i="7"/>
  <c r="AB100" i="7"/>
  <c r="O100" i="7"/>
  <c r="H100" i="7"/>
  <c r="Z100" i="7"/>
  <c r="AI100" i="7"/>
  <c r="V100" i="7"/>
  <c r="T64" i="7"/>
  <c r="W64" i="7"/>
  <c r="R99" i="7"/>
  <c r="Q99" i="7"/>
  <c r="AA76" i="7"/>
  <c r="N76" i="7"/>
  <c r="Z76" i="7"/>
  <c r="M76" i="7"/>
  <c r="AD88" i="7"/>
  <c r="AE88" i="7"/>
  <c r="Q88" i="7"/>
  <c r="R88" i="7"/>
  <c r="AB89" i="7"/>
  <c r="O89" i="7"/>
  <c r="V89" i="7"/>
  <c r="J90" i="7"/>
  <c r="AH89" i="7"/>
  <c r="U89" i="7"/>
  <c r="H89" i="7"/>
  <c r="V76" i="7"/>
  <c r="V65" i="7"/>
  <c r="T75" i="7"/>
  <c r="W75" i="7"/>
  <c r="AO64" i="3"/>
  <c r="AN64" i="3"/>
  <c r="T64" i="3"/>
  <c r="W64" i="3"/>
  <c r="Q77" i="6"/>
  <c r="R77" i="6"/>
  <c r="T99" i="5"/>
  <c r="W99" i="5"/>
  <c r="AO99" i="5"/>
  <c r="AN99" i="5"/>
  <c r="T65" i="5"/>
  <c r="W65" i="5"/>
  <c r="AO98" i="5"/>
  <c r="J68" i="5"/>
  <c r="O67" i="5"/>
  <c r="AB67" i="5"/>
  <c r="U67" i="5"/>
  <c r="AH67" i="5"/>
  <c r="AI67" i="5"/>
  <c r="H67" i="5"/>
  <c r="AH101" i="5"/>
  <c r="AB101" i="5"/>
  <c r="H101" i="5"/>
  <c r="O101" i="5"/>
  <c r="U101" i="5"/>
  <c r="AI101" i="5"/>
  <c r="R99" i="4"/>
  <c r="Q99" i="4"/>
  <c r="AG87" i="3"/>
  <c r="AJ87" i="3"/>
  <c r="AA88" i="3"/>
  <c r="N88" i="3"/>
  <c r="Z88" i="3"/>
  <c r="M88" i="3"/>
  <c r="N88" i="4"/>
  <c r="Z88" i="4"/>
  <c r="M88" i="4"/>
  <c r="AA88" i="4"/>
  <c r="J90" i="6"/>
  <c r="O89" i="6"/>
  <c r="AH89" i="6"/>
  <c r="AB89" i="6"/>
  <c r="U89" i="6"/>
  <c r="AI89" i="6"/>
  <c r="H89" i="6"/>
  <c r="AE99" i="3"/>
  <c r="AD99" i="3"/>
  <c r="AN86" i="4"/>
  <c r="M88" i="5"/>
  <c r="AA88" i="5"/>
  <c r="Z88" i="5"/>
  <c r="N88" i="5"/>
  <c r="T74" i="3"/>
  <c r="W74" i="3"/>
  <c r="AN97" i="6"/>
  <c r="AB66" i="4"/>
  <c r="AH66" i="4"/>
  <c r="J67" i="4"/>
  <c r="O66" i="4"/>
  <c r="U66" i="4"/>
  <c r="V66" i="4"/>
  <c r="H66" i="4"/>
  <c r="AO86" i="5"/>
  <c r="AE77" i="6"/>
  <c r="AD77" i="6"/>
  <c r="AD65" i="3"/>
  <c r="AE65" i="3"/>
  <c r="O100" i="6"/>
  <c r="J101" i="6"/>
  <c r="AH100" i="6"/>
  <c r="AB100" i="6"/>
  <c r="U100" i="6"/>
  <c r="AI100" i="6"/>
  <c r="H100" i="6"/>
  <c r="U89" i="5"/>
  <c r="AB89" i="5"/>
  <c r="AI89" i="5"/>
  <c r="H89" i="5"/>
  <c r="V89" i="5"/>
  <c r="O89" i="5"/>
  <c r="J90" i="5"/>
  <c r="AH89" i="5"/>
  <c r="AN98" i="5"/>
  <c r="R66" i="5"/>
  <c r="Q66" i="5"/>
  <c r="AN63" i="6"/>
  <c r="AE100" i="5"/>
  <c r="AD100" i="5"/>
  <c r="AE99" i="4"/>
  <c r="AD99" i="4"/>
  <c r="AH78" i="6"/>
  <c r="AB78" i="6"/>
  <c r="O78" i="6"/>
  <c r="U78" i="6"/>
  <c r="H78" i="6"/>
  <c r="V78" i="6"/>
  <c r="AG98" i="4"/>
  <c r="AJ98" i="4"/>
  <c r="T64" i="4"/>
  <c r="W64" i="4"/>
  <c r="Q88" i="5"/>
  <c r="R88" i="5"/>
  <c r="AO97" i="6"/>
  <c r="AN76" i="4"/>
  <c r="AO63" i="6"/>
  <c r="AD65" i="4"/>
  <c r="AE65" i="4"/>
  <c r="AN86" i="5"/>
  <c r="AN97" i="4"/>
  <c r="AE88" i="3"/>
  <c r="AD88" i="3"/>
  <c r="AE78" i="4"/>
  <c r="AD78" i="4"/>
  <c r="AO98" i="4"/>
  <c r="T98" i="4"/>
  <c r="W98" i="4"/>
  <c r="R88" i="4"/>
  <c r="Q88" i="4"/>
  <c r="AE99" i="6"/>
  <c r="AD99" i="6"/>
  <c r="AI99" i="3"/>
  <c r="AO63" i="3"/>
  <c r="Q65" i="3"/>
  <c r="R65" i="3"/>
  <c r="O89" i="4"/>
  <c r="J90" i="4"/>
  <c r="AH89" i="4"/>
  <c r="AB89" i="4"/>
  <c r="U89" i="4"/>
  <c r="V89" i="4"/>
  <c r="H89" i="4"/>
  <c r="U100" i="3"/>
  <c r="AH100" i="3"/>
  <c r="AI100" i="3"/>
  <c r="J101" i="3"/>
  <c r="AB100" i="3"/>
  <c r="O100" i="3"/>
  <c r="H100" i="3"/>
  <c r="AE88" i="4"/>
  <c r="AD88" i="4"/>
  <c r="AN86" i="3"/>
  <c r="AE88" i="6"/>
  <c r="AD88" i="6"/>
  <c r="AO75" i="6"/>
  <c r="AN73" i="3"/>
  <c r="T77" i="4"/>
  <c r="W77" i="4"/>
  <c r="AD88" i="5"/>
  <c r="AE88" i="5"/>
  <c r="AA65" i="4"/>
  <c r="AG65" i="4"/>
  <c r="AJ65" i="4"/>
  <c r="M65" i="4"/>
  <c r="N65" i="4"/>
  <c r="Z65" i="4"/>
  <c r="T64" i="6"/>
  <c r="W64" i="6"/>
  <c r="AO64" i="6"/>
  <c r="AN64" i="6"/>
  <c r="T98" i="3"/>
  <c r="W98" i="3"/>
  <c r="Q99" i="3"/>
  <c r="R99" i="3"/>
  <c r="AA99" i="4"/>
  <c r="AG99" i="4"/>
  <c r="AJ99" i="4"/>
  <c r="M99" i="4"/>
  <c r="Z99" i="4"/>
  <c r="N99" i="4"/>
  <c r="J90" i="3"/>
  <c r="AB89" i="3"/>
  <c r="U89" i="3"/>
  <c r="H89" i="3"/>
  <c r="AH89" i="3"/>
  <c r="AI89" i="3"/>
  <c r="O89" i="3"/>
  <c r="V89" i="3"/>
  <c r="T98" i="6"/>
  <c r="W98" i="6"/>
  <c r="AN77" i="5"/>
  <c r="T77" i="5"/>
  <c r="W77" i="5"/>
  <c r="AE66" i="5"/>
  <c r="AD66" i="5"/>
  <c r="AI99" i="4"/>
  <c r="AO73" i="3"/>
  <c r="AG76" i="6"/>
  <c r="AJ76" i="6"/>
  <c r="AA77" i="6"/>
  <c r="AG77" i="6"/>
  <c r="AJ77" i="6"/>
  <c r="N77" i="6"/>
  <c r="Z77" i="6"/>
  <c r="M77" i="6"/>
  <c r="J67" i="3"/>
  <c r="H66" i="3"/>
  <c r="O66" i="3"/>
  <c r="U66" i="3"/>
  <c r="V66" i="3"/>
  <c r="AH66" i="3"/>
  <c r="AI66" i="3"/>
  <c r="AB66" i="3"/>
  <c r="AG77" i="4"/>
  <c r="AJ77" i="4"/>
  <c r="AO86" i="3"/>
  <c r="R88" i="6"/>
  <c r="Q88" i="6"/>
  <c r="AN75" i="6"/>
  <c r="AE65" i="6"/>
  <c r="AD65" i="6"/>
  <c r="AG87" i="5"/>
  <c r="AJ87" i="5"/>
  <c r="AH76" i="3"/>
  <c r="AI76" i="3"/>
  <c r="J77" i="3"/>
  <c r="O76" i="3"/>
  <c r="U76" i="3"/>
  <c r="AB76" i="3"/>
  <c r="H76" i="3"/>
  <c r="AA100" i="5"/>
  <c r="Z100" i="5"/>
  <c r="N100" i="5"/>
  <c r="M100" i="5"/>
  <c r="J101" i="4"/>
  <c r="AH100" i="4"/>
  <c r="AB100" i="4"/>
  <c r="V100" i="4"/>
  <c r="O100" i="4"/>
  <c r="U100" i="4"/>
  <c r="H100" i="4"/>
  <c r="Z78" i="5"/>
  <c r="AA78" i="5"/>
  <c r="AG78" i="5"/>
  <c r="AJ78" i="5"/>
  <c r="N78" i="5"/>
  <c r="M78" i="5"/>
  <c r="AG64" i="6"/>
  <c r="AJ64" i="6"/>
  <c r="AG98" i="6"/>
  <c r="AJ98" i="6"/>
  <c r="AG77" i="5"/>
  <c r="AJ77" i="5"/>
  <c r="N99" i="3"/>
  <c r="AA99" i="3"/>
  <c r="AG99" i="3"/>
  <c r="AJ99" i="3"/>
  <c r="M99" i="3"/>
  <c r="Z99" i="3"/>
  <c r="T87" i="5"/>
  <c r="W87" i="5"/>
  <c r="AO87" i="5"/>
  <c r="AN87" i="5"/>
  <c r="Z75" i="3"/>
  <c r="M75" i="3"/>
  <c r="AA75" i="3"/>
  <c r="N75" i="3"/>
  <c r="N65" i="6"/>
  <c r="M65" i="6"/>
  <c r="AA65" i="6"/>
  <c r="AG65" i="6"/>
  <c r="AJ65" i="6"/>
  <c r="Z65" i="6"/>
  <c r="AO76" i="4"/>
  <c r="AE78" i="5"/>
  <c r="AD78" i="5"/>
  <c r="T76" i="6"/>
  <c r="W76" i="6"/>
  <c r="V77" i="6"/>
  <c r="R88" i="3"/>
  <c r="Q88" i="3"/>
  <c r="M78" i="4"/>
  <c r="Z78" i="4"/>
  <c r="N78" i="4"/>
  <c r="AA78" i="4"/>
  <c r="AG78" i="4"/>
  <c r="AJ78" i="4"/>
  <c r="AG99" i="5"/>
  <c r="AJ99" i="5"/>
  <c r="AG98" i="3"/>
  <c r="AJ98" i="3"/>
  <c r="Z99" i="6"/>
  <c r="N99" i="6"/>
  <c r="M99" i="6"/>
  <c r="AA99" i="6"/>
  <c r="AI65" i="6"/>
  <c r="AO63" i="4"/>
  <c r="T87" i="6"/>
  <c r="W87" i="6"/>
  <c r="T87" i="4"/>
  <c r="W87" i="4"/>
  <c r="R75" i="3"/>
  <c r="Q75" i="3"/>
  <c r="R100" i="5"/>
  <c r="Q100" i="5"/>
  <c r="R78" i="5"/>
  <c r="Q78" i="5"/>
  <c r="R78" i="4"/>
  <c r="Q78" i="4"/>
  <c r="AG65" i="5"/>
  <c r="AJ65" i="5"/>
  <c r="Z88" i="6"/>
  <c r="N88" i="6"/>
  <c r="M88" i="6"/>
  <c r="AA88" i="6"/>
  <c r="AG88" i="6"/>
  <c r="AJ88" i="6"/>
  <c r="AO97" i="3"/>
  <c r="R99" i="6"/>
  <c r="Q99" i="6"/>
  <c r="AH66" i="6"/>
  <c r="AB66" i="6"/>
  <c r="O66" i="6"/>
  <c r="U66" i="6"/>
  <c r="J67" i="6"/>
  <c r="AI66" i="6"/>
  <c r="V66" i="6"/>
  <c r="H66" i="6"/>
  <c r="AE75" i="3"/>
  <c r="AD75" i="3"/>
  <c r="T87" i="3"/>
  <c r="W87" i="3"/>
  <c r="AG64" i="4"/>
  <c r="AJ64" i="4"/>
  <c r="N66" i="5"/>
  <c r="Z66" i="5"/>
  <c r="AA66" i="5"/>
  <c r="AG66" i="5"/>
  <c r="AJ66" i="5"/>
  <c r="M66" i="5"/>
  <c r="AA65" i="3"/>
  <c r="AG65" i="3"/>
  <c r="AJ65" i="3"/>
  <c r="N65" i="3"/>
  <c r="Z65" i="3"/>
  <c r="M65" i="3"/>
  <c r="Q65" i="6"/>
  <c r="R65" i="6"/>
  <c r="AG87" i="4"/>
  <c r="AJ87" i="4"/>
  <c r="Q65" i="4"/>
  <c r="R65" i="4"/>
  <c r="AO75" i="7"/>
  <c r="AN75" i="7"/>
  <c r="AN64" i="7"/>
  <c r="AH78" i="7"/>
  <c r="U78" i="7"/>
  <c r="AB78" i="7"/>
  <c r="O78" i="7"/>
  <c r="H78" i="7"/>
  <c r="Z78" i="7"/>
  <c r="AD100" i="7"/>
  <c r="AE100" i="7"/>
  <c r="AB101" i="7"/>
  <c r="O101" i="7"/>
  <c r="AH101" i="7"/>
  <c r="U101" i="7"/>
  <c r="H101" i="7"/>
  <c r="N101" i="7"/>
  <c r="V101" i="7"/>
  <c r="AG99" i="7"/>
  <c r="AJ99" i="7"/>
  <c r="Q100" i="7"/>
  <c r="R100" i="7"/>
  <c r="AA89" i="7"/>
  <c r="N89" i="7"/>
  <c r="Z89" i="7"/>
  <c r="M89" i="7"/>
  <c r="T88" i="7"/>
  <c r="W88" i="7"/>
  <c r="R89" i="7"/>
  <c r="Q89" i="7"/>
  <c r="AO64" i="7"/>
  <c r="AE89" i="7"/>
  <c r="AD89" i="7"/>
  <c r="AB90" i="7"/>
  <c r="O90" i="7"/>
  <c r="AH90" i="7"/>
  <c r="AI90" i="7"/>
  <c r="U90" i="7"/>
  <c r="V90" i="7"/>
  <c r="J91" i="7"/>
  <c r="H90" i="7"/>
  <c r="R66" i="7"/>
  <c r="Q66" i="7"/>
  <c r="AA77" i="7"/>
  <c r="N77" i="7"/>
  <c r="Z77" i="7"/>
  <c r="M77" i="7"/>
  <c r="AA100" i="7"/>
  <c r="AG100" i="7"/>
  <c r="AJ100" i="7"/>
  <c r="AI89" i="7"/>
  <c r="AG76" i="7"/>
  <c r="AJ76" i="7"/>
  <c r="J68" i="7"/>
  <c r="AH67" i="7"/>
  <c r="U67" i="7"/>
  <c r="V67" i="7"/>
  <c r="O67" i="7"/>
  <c r="AB67" i="7"/>
  <c r="H67" i="7"/>
  <c r="AI67" i="7"/>
  <c r="AA66" i="7"/>
  <c r="N66" i="7"/>
  <c r="Z66" i="7"/>
  <c r="M66" i="7"/>
  <c r="Q77" i="7"/>
  <c r="R77" i="7"/>
  <c r="AE66" i="7"/>
  <c r="AD66" i="7"/>
  <c r="AD77" i="7"/>
  <c r="AE77" i="7"/>
  <c r="AE89" i="4"/>
  <c r="AD89" i="4"/>
  <c r="T65" i="6"/>
  <c r="W65" i="6"/>
  <c r="AO65" i="6"/>
  <c r="AN65" i="6"/>
  <c r="J68" i="3"/>
  <c r="AB67" i="3"/>
  <c r="O67" i="3"/>
  <c r="U67" i="3"/>
  <c r="AH67" i="3"/>
  <c r="H67" i="3"/>
  <c r="AH90" i="4"/>
  <c r="AI90" i="4"/>
  <c r="AB90" i="4"/>
  <c r="U90" i="4"/>
  <c r="V90" i="4"/>
  <c r="J91" i="4"/>
  <c r="O90" i="4"/>
  <c r="H90" i="4"/>
  <c r="Z66" i="4"/>
  <c r="N66" i="4"/>
  <c r="AA66" i="4"/>
  <c r="M66" i="4"/>
  <c r="AO87" i="3"/>
  <c r="AE66" i="6"/>
  <c r="AD66" i="6"/>
  <c r="T75" i="3"/>
  <c r="W75" i="3"/>
  <c r="AN98" i="6"/>
  <c r="J91" i="3"/>
  <c r="O90" i="3"/>
  <c r="AH90" i="3"/>
  <c r="U90" i="3"/>
  <c r="V90" i="3"/>
  <c r="AB90" i="3"/>
  <c r="H90" i="3"/>
  <c r="AI90" i="3"/>
  <c r="J91" i="5"/>
  <c r="U90" i="5"/>
  <c r="AH90" i="5"/>
  <c r="AB90" i="5"/>
  <c r="O90" i="5"/>
  <c r="H90" i="5"/>
  <c r="AO74" i="3"/>
  <c r="R89" i="6"/>
  <c r="Q89" i="6"/>
  <c r="T88" i="3"/>
  <c r="W88" i="3"/>
  <c r="AE100" i="3"/>
  <c r="AD100" i="3"/>
  <c r="AO77" i="5"/>
  <c r="AN98" i="4"/>
  <c r="R100" i="6"/>
  <c r="Q100" i="6"/>
  <c r="AG99" i="6"/>
  <c r="AJ99" i="6"/>
  <c r="AG75" i="3"/>
  <c r="AJ75" i="3"/>
  <c r="AE100" i="4"/>
  <c r="AD100" i="4"/>
  <c r="AB77" i="3"/>
  <c r="U77" i="3"/>
  <c r="V77" i="3"/>
  <c r="O77" i="3"/>
  <c r="AH77" i="3"/>
  <c r="AI77" i="3"/>
  <c r="J78" i="3"/>
  <c r="H77" i="3"/>
  <c r="AO98" i="6"/>
  <c r="T99" i="4"/>
  <c r="W99" i="4"/>
  <c r="AN64" i="4"/>
  <c r="AD78" i="6"/>
  <c r="AE78" i="6"/>
  <c r="R66" i="4"/>
  <c r="Q66" i="4"/>
  <c r="T88" i="5"/>
  <c r="W88" i="5"/>
  <c r="AG88" i="3"/>
  <c r="AJ88" i="3"/>
  <c r="AE101" i="5"/>
  <c r="AD101" i="5"/>
  <c r="AN65" i="5"/>
  <c r="AN99" i="3"/>
  <c r="T99" i="3"/>
  <c r="W99" i="3"/>
  <c r="N101" i="5"/>
  <c r="M101" i="5"/>
  <c r="AA101" i="5"/>
  <c r="Z101" i="5"/>
  <c r="R100" i="3"/>
  <c r="Q100" i="3"/>
  <c r="AN74" i="3"/>
  <c r="AO76" i="6"/>
  <c r="T77" i="6"/>
  <c r="W77" i="6"/>
  <c r="AO77" i="6"/>
  <c r="T65" i="4"/>
  <c r="W65" i="4"/>
  <c r="AN65" i="4"/>
  <c r="AE100" i="6"/>
  <c r="AD100" i="6"/>
  <c r="AO65" i="5"/>
  <c r="U68" i="5"/>
  <c r="AH68" i="5"/>
  <c r="O68" i="5"/>
  <c r="AI68" i="5"/>
  <c r="H68" i="5"/>
  <c r="AB68" i="5"/>
  <c r="V68" i="5"/>
  <c r="AN87" i="3"/>
  <c r="Q76" i="3"/>
  <c r="R76" i="3"/>
  <c r="AD89" i="5"/>
  <c r="AE89" i="5"/>
  <c r="AN65" i="3"/>
  <c r="T65" i="3"/>
  <c r="W65" i="3"/>
  <c r="N66" i="6"/>
  <c r="M66" i="6"/>
  <c r="AA66" i="6"/>
  <c r="Z66" i="6"/>
  <c r="T99" i="6"/>
  <c r="W99" i="6"/>
  <c r="AN76" i="6"/>
  <c r="T78" i="5"/>
  <c r="W78" i="5"/>
  <c r="AO78" i="5"/>
  <c r="V101" i="4"/>
  <c r="O101" i="4"/>
  <c r="H101" i="4"/>
  <c r="AH101" i="4"/>
  <c r="AB101" i="4"/>
  <c r="U101" i="4"/>
  <c r="AI101" i="4"/>
  <c r="N89" i="4"/>
  <c r="AA89" i="4"/>
  <c r="Z89" i="4"/>
  <c r="M89" i="4"/>
  <c r="AO64" i="4"/>
  <c r="AA89" i="5"/>
  <c r="Z89" i="5"/>
  <c r="N89" i="5"/>
  <c r="M89" i="5"/>
  <c r="AH101" i="6"/>
  <c r="AB101" i="6"/>
  <c r="O101" i="6"/>
  <c r="U101" i="6"/>
  <c r="V101" i="6"/>
  <c r="H101" i="6"/>
  <c r="O67" i="4"/>
  <c r="AI67" i="4"/>
  <c r="AB67" i="4"/>
  <c r="AH67" i="4"/>
  <c r="V67" i="4"/>
  <c r="J68" i="4"/>
  <c r="U67" i="4"/>
  <c r="H67" i="4"/>
  <c r="AG88" i="5"/>
  <c r="AJ88" i="5"/>
  <c r="AD89" i="6"/>
  <c r="AE89" i="6"/>
  <c r="N67" i="5"/>
  <c r="M67" i="5"/>
  <c r="Z67" i="5"/>
  <c r="AA67" i="5"/>
  <c r="AD76" i="3"/>
  <c r="AE76" i="3"/>
  <c r="AI89" i="4"/>
  <c r="AE66" i="3"/>
  <c r="AD66" i="3"/>
  <c r="T100" i="5"/>
  <c r="W100" i="5"/>
  <c r="AE66" i="4"/>
  <c r="AD66" i="4"/>
  <c r="AI100" i="4"/>
  <c r="Q66" i="3"/>
  <c r="R66" i="3"/>
  <c r="AD89" i="3"/>
  <c r="AE89" i="3"/>
  <c r="V100" i="3"/>
  <c r="N78" i="6"/>
  <c r="AA78" i="6"/>
  <c r="AG78" i="6"/>
  <c r="AJ78" i="6"/>
  <c r="M78" i="6"/>
  <c r="Z78" i="6"/>
  <c r="AG88" i="4"/>
  <c r="AJ88" i="4"/>
  <c r="R101" i="5"/>
  <c r="Q101" i="5"/>
  <c r="R67" i="5"/>
  <c r="Q67" i="5"/>
  <c r="AO87" i="4"/>
  <c r="AD67" i="5"/>
  <c r="AE67" i="5"/>
  <c r="O67" i="6"/>
  <c r="J68" i="6"/>
  <c r="U67" i="6"/>
  <c r="AB67" i="6"/>
  <c r="AH67" i="6"/>
  <c r="AI67" i="6"/>
  <c r="H67" i="6"/>
  <c r="V67" i="6"/>
  <c r="AN87" i="4"/>
  <c r="Z100" i="4"/>
  <c r="M100" i="4"/>
  <c r="N100" i="4"/>
  <c r="AA100" i="4"/>
  <c r="AG100" i="5"/>
  <c r="AJ100" i="5"/>
  <c r="N89" i="3"/>
  <c r="AA89" i="3"/>
  <c r="Z89" i="3"/>
  <c r="M89" i="3"/>
  <c r="AO77" i="4"/>
  <c r="Q78" i="6"/>
  <c r="R78" i="6"/>
  <c r="R89" i="5"/>
  <c r="Q89" i="5"/>
  <c r="AI66" i="4"/>
  <c r="V101" i="5"/>
  <c r="N100" i="3"/>
  <c r="Z100" i="3"/>
  <c r="AA100" i="3"/>
  <c r="M100" i="3"/>
  <c r="T88" i="6"/>
  <c r="W88" i="6"/>
  <c r="AO88" i="6"/>
  <c r="T66" i="5"/>
  <c r="W66" i="5"/>
  <c r="R66" i="6"/>
  <c r="Q66" i="6"/>
  <c r="AO87" i="6"/>
  <c r="AO78" i="4"/>
  <c r="T78" i="4"/>
  <c r="W78" i="4"/>
  <c r="Q100" i="4"/>
  <c r="R100" i="4"/>
  <c r="AA76" i="3"/>
  <c r="N76" i="3"/>
  <c r="Z76" i="3"/>
  <c r="M76" i="3"/>
  <c r="Q89" i="3"/>
  <c r="R89" i="3"/>
  <c r="AN98" i="3"/>
  <c r="Q89" i="4"/>
  <c r="R89" i="4"/>
  <c r="N100" i="6"/>
  <c r="M100" i="6"/>
  <c r="AA100" i="6"/>
  <c r="AG100" i="6"/>
  <c r="AJ100" i="6"/>
  <c r="Z100" i="6"/>
  <c r="V89" i="6"/>
  <c r="J91" i="6"/>
  <c r="AH90" i="6"/>
  <c r="AI90" i="6"/>
  <c r="AB90" i="6"/>
  <c r="O90" i="6"/>
  <c r="U90" i="6"/>
  <c r="V90" i="6"/>
  <c r="H90" i="6"/>
  <c r="AN87" i="6"/>
  <c r="V76" i="3"/>
  <c r="AA66" i="3"/>
  <c r="AG66" i="3"/>
  <c r="AJ66" i="3"/>
  <c r="M66" i="3"/>
  <c r="N66" i="3"/>
  <c r="Z66" i="3"/>
  <c r="AO98" i="3"/>
  <c r="AN77" i="4"/>
  <c r="AB101" i="3"/>
  <c r="AH101" i="3"/>
  <c r="O101" i="3"/>
  <c r="H101" i="3"/>
  <c r="U101" i="3"/>
  <c r="V101" i="3"/>
  <c r="AI101" i="3"/>
  <c r="AI78" i="6"/>
  <c r="V100" i="6"/>
  <c r="Z89" i="6"/>
  <c r="N89" i="6"/>
  <c r="M89" i="6"/>
  <c r="AA89" i="6"/>
  <c r="AG89" i="6"/>
  <c r="AJ89" i="6"/>
  <c r="T88" i="4"/>
  <c r="W88" i="4"/>
  <c r="V67" i="5"/>
  <c r="Q78" i="7"/>
  <c r="R78" i="7"/>
  <c r="AA67" i="7"/>
  <c r="N67" i="7"/>
  <c r="M67" i="7"/>
  <c r="Z67" i="7"/>
  <c r="Z90" i="7"/>
  <c r="M90" i="7"/>
  <c r="AA90" i="7"/>
  <c r="AG90" i="7"/>
  <c r="N90" i="7"/>
  <c r="AD101" i="7"/>
  <c r="AE101" i="7"/>
  <c r="AD78" i="7"/>
  <c r="AE78" i="7"/>
  <c r="V78" i="7"/>
  <c r="T89" i="7"/>
  <c r="W89" i="7"/>
  <c r="AI78" i="7"/>
  <c r="AB91" i="7"/>
  <c r="O91" i="7"/>
  <c r="U91" i="7"/>
  <c r="AH91" i="7"/>
  <c r="H91" i="7"/>
  <c r="M91" i="7"/>
  <c r="AI91" i="7"/>
  <c r="V91" i="7"/>
  <c r="Q90" i="7"/>
  <c r="R90" i="7"/>
  <c r="Q67" i="7"/>
  <c r="R67" i="7"/>
  <c r="AD90" i="7"/>
  <c r="AE90" i="7"/>
  <c r="AG66" i="7"/>
  <c r="AN66" i="7"/>
  <c r="AH68" i="7"/>
  <c r="U68" i="7"/>
  <c r="AB68" i="7"/>
  <c r="V68" i="7"/>
  <c r="O68" i="7"/>
  <c r="H68" i="7"/>
  <c r="N68" i="7"/>
  <c r="AI101" i="7"/>
  <c r="T77" i="7"/>
  <c r="W77" i="7"/>
  <c r="Z101" i="7"/>
  <c r="T66" i="7"/>
  <c r="AO66" i="7"/>
  <c r="W66" i="7"/>
  <c r="AE67" i="7"/>
  <c r="AD67" i="7"/>
  <c r="AG77" i="7"/>
  <c r="AJ77" i="7"/>
  <c r="Q101" i="7"/>
  <c r="R101" i="7"/>
  <c r="AO88" i="4"/>
  <c r="N101" i="3"/>
  <c r="AA101" i="3"/>
  <c r="M101" i="3"/>
  <c r="Z101" i="3"/>
  <c r="AG76" i="3"/>
  <c r="AJ76" i="3"/>
  <c r="AN88" i="6"/>
  <c r="AH68" i="4"/>
  <c r="AB68" i="4"/>
  <c r="U68" i="4"/>
  <c r="AI68" i="4"/>
  <c r="O68" i="4"/>
  <c r="H68" i="4"/>
  <c r="T89" i="4"/>
  <c r="W89" i="4"/>
  <c r="AO99" i="4"/>
  <c r="AO88" i="3"/>
  <c r="Q90" i="5"/>
  <c r="R90" i="5"/>
  <c r="AE67" i="3"/>
  <c r="AD67" i="3"/>
  <c r="AD101" i="6"/>
  <c r="AE101" i="6"/>
  <c r="N90" i="6"/>
  <c r="M90" i="6"/>
  <c r="Z90" i="6"/>
  <c r="AA90" i="6"/>
  <c r="Z67" i="6"/>
  <c r="AA67" i="6"/>
  <c r="M67" i="6"/>
  <c r="N67" i="6"/>
  <c r="AG67" i="5"/>
  <c r="AJ67" i="5"/>
  <c r="AI101" i="6"/>
  <c r="AN88" i="5"/>
  <c r="N77" i="3"/>
  <c r="AA77" i="3"/>
  <c r="M77" i="3"/>
  <c r="Z77" i="3"/>
  <c r="AO75" i="3"/>
  <c r="AE101" i="3"/>
  <c r="AD101" i="3"/>
  <c r="T100" i="6"/>
  <c r="W100" i="6"/>
  <c r="AO100" i="6"/>
  <c r="AE67" i="4"/>
  <c r="AD67" i="4"/>
  <c r="AN99" i="6"/>
  <c r="AA90" i="3"/>
  <c r="Z90" i="3"/>
  <c r="M90" i="3"/>
  <c r="N90" i="3"/>
  <c r="AN75" i="3"/>
  <c r="V91" i="4"/>
  <c r="O91" i="4"/>
  <c r="AH91" i="4"/>
  <c r="AB91" i="4"/>
  <c r="U91" i="4"/>
  <c r="H91" i="4"/>
  <c r="R68" i="5"/>
  <c r="Q68" i="5"/>
  <c r="AH91" i="5"/>
  <c r="AB91" i="5"/>
  <c r="U91" i="5"/>
  <c r="AI91" i="5"/>
  <c r="H91" i="5"/>
  <c r="O91" i="5"/>
  <c r="R67" i="3"/>
  <c r="Q67" i="3"/>
  <c r="T89" i="6"/>
  <c r="W89" i="6"/>
  <c r="AN78" i="4"/>
  <c r="AG100" i="3"/>
  <c r="AJ100" i="3"/>
  <c r="AG89" i="3"/>
  <c r="AJ89" i="3"/>
  <c r="R101" i="4"/>
  <c r="Q101" i="4"/>
  <c r="AO99" i="6"/>
  <c r="AG101" i="5"/>
  <c r="AJ101" i="5"/>
  <c r="AO88" i="5"/>
  <c r="AA90" i="5"/>
  <c r="Z90" i="5"/>
  <c r="M90" i="5"/>
  <c r="N90" i="5"/>
  <c r="H68" i="3"/>
  <c r="U68" i="3"/>
  <c r="AH68" i="3"/>
  <c r="AB68" i="3"/>
  <c r="AI68" i="3"/>
  <c r="O68" i="3"/>
  <c r="V68" i="3"/>
  <c r="AN89" i="3"/>
  <c r="T89" i="3"/>
  <c r="W89" i="3"/>
  <c r="H78" i="3"/>
  <c r="O78" i="3"/>
  <c r="V78" i="3"/>
  <c r="U78" i="3"/>
  <c r="AH78" i="3"/>
  <c r="AB78" i="3"/>
  <c r="AI78" i="3"/>
  <c r="AN66" i="3"/>
  <c r="T66" i="3"/>
  <c r="W66" i="3"/>
  <c r="T67" i="5"/>
  <c r="W67" i="5"/>
  <c r="AO67" i="5"/>
  <c r="AN67" i="5"/>
  <c r="T100" i="3"/>
  <c r="W100" i="3"/>
  <c r="AN100" i="5"/>
  <c r="AD101" i="4"/>
  <c r="AE101" i="4"/>
  <c r="AG66" i="6"/>
  <c r="AJ66" i="6"/>
  <c r="T101" i="5"/>
  <c r="W101" i="5"/>
  <c r="AN101" i="5"/>
  <c r="AO101" i="5"/>
  <c r="AD77" i="3"/>
  <c r="AE77" i="3"/>
  <c r="V90" i="5"/>
  <c r="R90" i="3"/>
  <c r="Q90" i="3"/>
  <c r="Q90" i="4"/>
  <c r="R90" i="4"/>
  <c r="R90" i="6"/>
  <c r="Q90" i="6"/>
  <c r="AE67" i="6"/>
  <c r="AD67" i="6"/>
  <c r="T89" i="5"/>
  <c r="W89" i="5"/>
  <c r="AO89" i="5"/>
  <c r="AN89" i="5"/>
  <c r="AG100" i="4"/>
  <c r="AJ100" i="4"/>
  <c r="R67" i="6"/>
  <c r="Q67" i="6"/>
  <c r="AO100" i="5"/>
  <c r="Z101" i="6"/>
  <c r="N101" i="6"/>
  <c r="M101" i="6"/>
  <c r="AA101" i="6"/>
  <c r="AG101" i="6"/>
  <c r="AJ101" i="6"/>
  <c r="AG89" i="5"/>
  <c r="AJ89" i="5"/>
  <c r="M101" i="4"/>
  <c r="N101" i="4"/>
  <c r="AA101" i="4"/>
  <c r="AG101" i="4"/>
  <c r="AJ101" i="4"/>
  <c r="Z101" i="4"/>
  <c r="N68" i="5"/>
  <c r="AA68" i="5"/>
  <c r="M68" i="5"/>
  <c r="Z68" i="5"/>
  <c r="AO65" i="4"/>
  <c r="AD90" i="3"/>
  <c r="AE90" i="3"/>
  <c r="AE90" i="6"/>
  <c r="AD90" i="6"/>
  <c r="V68" i="6"/>
  <c r="U68" i="6"/>
  <c r="AB68" i="6"/>
  <c r="O68" i="6"/>
  <c r="H68" i="6"/>
  <c r="AH68" i="6"/>
  <c r="AI68" i="6"/>
  <c r="Q101" i="6"/>
  <c r="R101" i="6"/>
  <c r="T66" i="6"/>
  <c r="W66" i="6"/>
  <c r="AN66" i="6"/>
  <c r="Q77" i="3"/>
  <c r="R77" i="3"/>
  <c r="AG66" i="4"/>
  <c r="AJ66" i="4"/>
  <c r="AE90" i="4"/>
  <c r="AD90" i="4"/>
  <c r="O91" i="6"/>
  <c r="U91" i="6"/>
  <c r="AH91" i="6"/>
  <c r="AB91" i="6"/>
  <c r="H91" i="6"/>
  <c r="AO66" i="5"/>
  <c r="T78" i="6"/>
  <c r="W78" i="6"/>
  <c r="N67" i="4"/>
  <c r="Z67" i="4"/>
  <c r="AA67" i="4"/>
  <c r="AG67" i="4"/>
  <c r="AJ67" i="4"/>
  <c r="M67" i="4"/>
  <c r="AN77" i="6"/>
  <c r="AO99" i="3"/>
  <c r="AD90" i="5"/>
  <c r="AE90" i="5"/>
  <c r="T66" i="4"/>
  <c r="W66" i="4"/>
  <c r="AO66" i="4"/>
  <c r="N67" i="3"/>
  <c r="Z67" i="3"/>
  <c r="AA67" i="3"/>
  <c r="AG67" i="3"/>
  <c r="AJ67" i="3"/>
  <c r="M67" i="3"/>
  <c r="AN100" i="4"/>
  <c r="T100" i="4"/>
  <c r="W100" i="4"/>
  <c r="AO100" i="4"/>
  <c r="AD68" i="5"/>
  <c r="AE68" i="5"/>
  <c r="AH91" i="3"/>
  <c r="AI91" i="3"/>
  <c r="O91" i="3"/>
  <c r="U91" i="3"/>
  <c r="AB91" i="3"/>
  <c r="V91" i="3"/>
  <c r="H91" i="3"/>
  <c r="V67" i="3"/>
  <c r="AN88" i="4"/>
  <c r="Q101" i="3"/>
  <c r="R101" i="3"/>
  <c r="T76" i="3"/>
  <c r="W76" i="3"/>
  <c r="AN66" i="5"/>
  <c r="R67" i="4"/>
  <c r="Q67" i="4"/>
  <c r="AG89" i="4"/>
  <c r="AJ89" i="4"/>
  <c r="AN78" i="5"/>
  <c r="AO65" i="3"/>
  <c r="AN99" i="4"/>
  <c r="AN88" i="3"/>
  <c r="AI90" i="5"/>
  <c r="AA90" i="4"/>
  <c r="AG90" i="4"/>
  <c r="AJ90" i="4"/>
  <c r="M90" i="4"/>
  <c r="Z90" i="4"/>
  <c r="N90" i="4"/>
  <c r="AI67" i="3"/>
  <c r="AO77" i="7"/>
  <c r="Q68" i="7"/>
  <c r="R68" i="7"/>
  <c r="T67" i="7"/>
  <c r="W67" i="7"/>
  <c r="AD68" i="7"/>
  <c r="AE68" i="7"/>
  <c r="AN77" i="7"/>
  <c r="T90" i="7"/>
  <c r="W90" i="7"/>
  <c r="Z91" i="7"/>
  <c r="AI68" i="7"/>
  <c r="AE91" i="7"/>
  <c r="AD91" i="7"/>
  <c r="AA68" i="7"/>
  <c r="Z68" i="7"/>
  <c r="M68" i="7"/>
  <c r="R91" i="7"/>
  <c r="Q91" i="7"/>
  <c r="AE91" i="4"/>
  <c r="AD91" i="4"/>
  <c r="AD91" i="6"/>
  <c r="AE91" i="6"/>
  <c r="AO66" i="6"/>
  <c r="T101" i="4"/>
  <c r="W101" i="4"/>
  <c r="AA68" i="3"/>
  <c r="N68" i="3"/>
  <c r="M68" i="3"/>
  <c r="Z68" i="3"/>
  <c r="R91" i="5"/>
  <c r="Q91" i="5"/>
  <c r="T67" i="6"/>
  <c r="W67" i="6"/>
  <c r="Q91" i="6"/>
  <c r="R91" i="6"/>
  <c r="AA78" i="3"/>
  <c r="M78" i="3"/>
  <c r="N78" i="3"/>
  <c r="Z78" i="3"/>
  <c r="AN100" i="6"/>
  <c r="R68" i="4"/>
  <c r="Q68" i="4"/>
  <c r="T90" i="5"/>
  <c r="W90" i="5"/>
  <c r="AO89" i="6"/>
  <c r="AG67" i="6"/>
  <c r="AJ67" i="6"/>
  <c r="AO66" i="3"/>
  <c r="AO89" i="3"/>
  <c r="AN89" i="6"/>
  <c r="AE91" i="5"/>
  <c r="AD91" i="5"/>
  <c r="AE68" i="4"/>
  <c r="AD68" i="4"/>
  <c r="N91" i="3"/>
  <c r="AA91" i="3"/>
  <c r="Z91" i="3"/>
  <c r="M91" i="3"/>
  <c r="T90" i="3"/>
  <c r="W90" i="3"/>
  <c r="AG90" i="6"/>
  <c r="AJ90" i="6"/>
  <c r="AO90" i="4"/>
  <c r="AN90" i="4"/>
  <c r="T90" i="4"/>
  <c r="W90" i="4"/>
  <c r="V91" i="6"/>
  <c r="AO67" i="3"/>
  <c r="T67" i="3"/>
  <c r="W67" i="3"/>
  <c r="AE68" i="6"/>
  <c r="AD68" i="6"/>
  <c r="T101" i="6"/>
  <c r="W101" i="6"/>
  <c r="AN101" i="6"/>
  <c r="AG90" i="5"/>
  <c r="AJ90" i="5"/>
  <c r="AO89" i="4"/>
  <c r="AO76" i="3"/>
  <c r="AD91" i="3"/>
  <c r="AE91" i="3"/>
  <c r="AN66" i="4"/>
  <c r="AN78" i="6"/>
  <c r="AA68" i="6"/>
  <c r="Z68" i="6"/>
  <c r="M68" i="6"/>
  <c r="N68" i="6"/>
  <c r="Z91" i="4"/>
  <c r="N91" i="4"/>
  <c r="AA91" i="4"/>
  <c r="AG91" i="4"/>
  <c r="AJ91" i="4"/>
  <c r="M91" i="4"/>
  <c r="AN89" i="4"/>
  <c r="AN76" i="3"/>
  <c r="AO78" i="6"/>
  <c r="AD78" i="3"/>
  <c r="AE78" i="3"/>
  <c r="AI91" i="4"/>
  <c r="AG90" i="3"/>
  <c r="AJ90" i="3"/>
  <c r="AG77" i="3"/>
  <c r="AJ77" i="3"/>
  <c r="T90" i="6"/>
  <c r="W90" i="6"/>
  <c r="AN90" i="6"/>
  <c r="V68" i="4"/>
  <c r="Q91" i="3"/>
  <c r="R91" i="3"/>
  <c r="T67" i="4"/>
  <c r="W67" i="4"/>
  <c r="AG68" i="5"/>
  <c r="AJ68" i="5"/>
  <c r="Q78" i="3"/>
  <c r="R78" i="3"/>
  <c r="N91" i="5"/>
  <c r="M91" i="5"/>
  <c r="AA91" i="5"/>
  <c r="AG91" i="5"/>
  <c r="AJ91" i="5"/>
  <c r="Z91" i="5"/>
  <c r="T77" i="3"/>
  <c r="W77" i="3"/>
  <c r="AA68" i="4"/>
  <c r="AG68" i="4"/>
  <c r="AJ68" i="4"/>
  <c r="N68" i="4"/>
  <c r="Z68" i="4"/>
  <c r="M68" i="4"/>
  <c r="AG101" i="3"/>
  <c r="AJ101" i="3"/>
  <c r="AI91" i="6"/>
  <c r="T68" i="5"/>
  <c r="W68" i="5"/>
  <c r="AN100" i="3"/>
  <c r="AE68" i="3"/>
  <c r="AD68" i="3"/>
  <c r="V91" i="5"/>
  <c r="R91" i="4"/>
  <c r="Q91" i="4"/>
  <c r="T101" i="3"/>
  <c r="W101" i="3"/>
  <c r="AA91" i="6"/>
  <c r="AG91" i="6"/>
  <c r="AJ91" i="6"/>
  <c r="M91" i="6"/>
  <c r="N91" i="6"/>
  <c r="Z91" i="6"/>
  <c r="Q68" i="6"/>
  <c r="R68" i="6"/>
  <c r="AO100" i="3"/>
  <c r="Q68" i="3"/>
  <c r="R68" i="3"/>
  <c r="AG68" i="7"/>
  <c r="AJ68" i="7"/>
  <c r="AO68" i="5"/>
  <c r="AO90" i="6"/>
  <c r="T91" i="4"/>
  <c r="W91" i="4"/>
  <c r="AN91" i="4"/>
  <c r="T78" i="3"/>
  <c r="W78" i="3"/>
  <c r="T68" i="3"/>
  <c r="W68" i="3"/>
  <c r="T68" i="6"/>
  <c r="W68" i="6"/>
  <c r="AO101" i="6"/>
  <c r="AG68" i="3"/>
  <c r="AJ68" i="3"/>
  <c r="AN101" i="3"/>
  <c r="AN90" i="3"/>
  <c r="AG78" i="3"/>
  <c r="AJ78" i="3"/>
  <c r="AO90" i="3"/>
  <c r="AO101" i="4"/>
  <c r="T91" i="5"/>
  <c r="W91" i="5"/>
  <c r="AN91" i="5"/>
  <c r="AG68" i="6"/>
  <c r="AJ68" i="6"/>
  <c r="AN101" i="4"/>
  <c r="AO101" i="3"/>
  <c r="AN67" i="4"/>
  <c r="AO90" i="5"/>
  <c r="AN67" i="6"/>
  <c r="T68" i="4"/>
  <c r="W68" i="4"/>
  <c r="AO67" i="4"/>
  <c r="AN67" i="3"/>
  <c r="AG91" i="3"/>
  <c r="AJ91" i="3"/>
  <c r="AN90" i="5"/>
  <c r="AO67" i="6"/>
  <c r="T91" i="3"/>
  <c r="W91" i="3"/>
  <c r="AN77" i="3"/>
  <c r="AO77" i="3"/>
  <c r="T91" i="6"/>
  <c r="W91" i="6"/>
  <c r="AN68" i="5"/>
  <c r="AO91" i="5"/>
  <c r="AN68" i="3"/>
  <c r="AO68" i="3"/>
  <c r="AN78" i="3"/>
  <c r="AN68" i="4"/>
  <c r="AO78" i="3"/>
  <c r="AO68" i="4"/>
  <c r="AO91" i="4"/>
  <c r="AO91" i="3"/>
  <c r="AN91" i="6"/>
  <c r="AN91" i="3"/>
  <c r="AN68" i="6"/>
  <c r="AO91" i="6"/>
  <c r="AO68" i="6"/>
  <c r="T101" i="7"/>
  <c r="W101" i="7"/>
  <c r="AN101" i="7"/>
  <c r="AO98" i="7"/>
  <c r="AN84" i="7"/>
  <c r="W84" i="7"/>
  <c r="AO84" i="7"/>
  <c r="AO88" i="7"/>
  <c r="T99" i="7"/>
  <c r="W99" i="7"/>
  <c r="AJ85" i="7"/>
  <c r="AN85" i="7"/>
  <c r="AO85" i="7"/>
  <c r="AN90" i="7"/>
  <c r="AJ90" i="7"/>
  <c r="N91" i="7"/>
  <c r="M101" i="7"/>
  <c r="AN87" i="7"/>
  <c r="N100" i="7"/>
  <c r="W96" i="7"/>
  <c r="AL93" i="7"/>
  <c r="Z92" i="7"/>
  <c r="AI92" i="7"/>
  <c r="AD93" i="7"/>
  <c r="AA91" i="7"/>
  <c r="AG91" i="7"/>
  <c r="AJ91" i="7"/>
  <c r="AA101" i="7"/>
  <c r="AG101" i="7"/>
  <c r="AJ101" i="7"/>
  <c r="AG89" i="7"/>
  <c r="AJ89" i="7"/>
  <c r="M88" i="7"/>
  <c r="M86" i="7"/>
  <c r="N83" i="7"/>
  <c r="V93" i="7"/>
  <c r="AD92" i="7"/>
  <c r="AO90" i="7"/>
  <c r="AN98" i="7"/>
  <c r="AO87" i="7"/>
  <c r="Z86" i="7"/>
  <c r="AA83" i="7"/>
  <c r="AG83" i="7"/>
  <c r="AJ83" i="7"/>
  <c r="Q93" i="7"/>
  <c r="H93" i="7"/>
  <c r="N86" i="7"/>
  <c r="Q92" i="7"/>
  <c r="T92" i="7"/>
  <c r="V92" i="7"/>
  <c r="AN89" i="7"/>
  <c r="AN88" i="7"/>
  <c r="AO95" i="7"/>
  <c r="AO96" i="7"/>
  <c r="AO94" i="7"/>
  <c r="T94" i="7"/>
  <c r="W94" i="7"/>
  <c r="AA92" i="7"/>
  <c r="M92" i="7"/>
  <c r="M100" i="7"/>
  <c r="T82" i="7"/>
  <c r="W82" i="7"/>
  <c r="N70" i="7"/>
  <c r="Z70" i="7"/>
  <c r="M70" i="7"/>
  <c r="AA70" i="7"/>
  <c r="AG70" i="7"/>
  <c r="AJ70" i="7"/>
  <c r="AN68" i="7"/>
  <c r="T68" i="7"/>
  <c r="W68" i="7"/>
  <c r="AJ69" i="7"/>
  <c r="AO69" i="7"/>
  <c r="AN69" i="7"/>
  <c r="AO72" i="7"/>
  <c r="AN72" i="7"/>
  <c r="AJ72" i="7"/>
  <c r="T73" i="7"/>
  <c r="W73" i="7"/>
  <c r="AO73" i="7"/>
  <c r="AN73" i="7"/>
  <c r="AO65" i="7"/>
  <c r="T65" i="7"/>
  <c r="W65" i="7"/>
  <c r="AN65" i="7"/>
  <c r="AN71" i="7"/>
  <c r="W71" i="7"/>
  <c r="AO71" i="7"/>
  <c r="W76" i="7"/>
  <c r="AO76" i="7"/>
  <c r="AN76" i="7"/>
  <c r="AG67" i="7"/>
  <c r="AJ67" i="7"/>
  <c r="AJ66" i="7"/>
  <c r="AA65" i="7"/>
  <c r="AG65" i="7"/>
  <c r="AJ65" i="7"/>
  <c r="AJ60" i="7"/>
  <c r="AD70" i="7"/>
  <c r="AA78" i="7"/>
  <c r="AG78" i="7"/>
  <c r="AJ78" i="7"/>
  <c r="AA73" i="7"/>
  <c r="AG73" i="7"/>
  <c r="AJ73" i="7"/>
  <c r="N78" i="7"/>
  <c r="Q70" i="7"/>
  <c r="AI70" i="7"/>
  <c r="M78" i="7"/>
  <c r="AN60" i="7"/>
  <c r="V70" i="7"/>
  <c r="AO63" i="7"/>
  <c r="N74" i="7"/>
  <c r="AL70" i="7"/>
  <c r="AN63" i="7"/>
  <c r="AJ62" i="7"/>
  <c r="AA74" i="7"/>
  <c r="AG74" i="7"/>
  <c r="AJ74" i="7"/>
  <c r="AO62" i="7"/>
  <c r="M65" i="7"/>
  <c r="Z65" i="7"/>
  <c r="AN92" i="7"/>
  <c r="W92" i="7"/>
  <c r="AN99" i="7"/>
  <c r="T83" i="7"/>
  <c r="W83" i="7"/>
  <c r="T91" i="7"/>
  <c r="W91" i="7"/>
  <c r="AO91" i="7"/>
  <c r="Z93" i="7"/>
  <c r="M93" i="7"/>
  <c r="N93" i="7"/>
  <c r="AA93" i="7"/>
  <c r="AG93" i="7"/>
  <c r="AJ93" i="7"/>
  <c r="AN94" i="7"/>
  <c r="AG92" i="7"/>
  <c r="AJ92" i="7"/>
  <c r="AN86" i="7"/>
  <c r="T86" i="7"/>
  <c r="W86" i="7"/>
  <c r="AO99" i="7"/>
  <c r="AO101" i="7"/>
  <c r="T100" i="7"/>
  <c r="W100" i="7"/>
  <c r="AO100" i="7"/>
  <c r="AN100" i="7"/>
  <c r="AO89" i="7"/>
  <c r="AO82" i="7"/>
  <c r="AN82" i="7"/>
  <c r="T70" i="7"/>
  <c r="W70" i="7"/>
  <c r="AO70" i="7"/>
  <c r="AN70" i="7"/>
  <c r="AN67" i="7"/>
  <c r="T78" i="7"/>
  <c r="W78" i="7"/>
  <c r="T74" i="7"/>
  <c r="W74" i="7"/>
  <c r="AO67" i="7"/>
  <c r="AO68" i="7"/>
  <c r="AN91" i="7"/>
  <c r="AO86" i="7"/>
  <c r="AN83" i="7"/>
  <c r="AO83" i="7"/>
  <c r="AO92" i="7"/>
  <c r="T93" i="7"/>
  <c r="W93" i="7"/>
  <c r="AO74" i="7"/>
  <c r="AN74" i="7"/>
  <c r="AN78" i="7"/>
  <c r="AO78" i="7"/>
  <c r="AN93" i="7"/>
  <c r="AO93" i="7"/>
</calcChain>
</file>

<file path=xl/sharedStrings.xml><?xml version="1.0" encoding="utf-8"?>
<sst xmlns="http://schemas.openxmlformats.org/spreadsheetml/2006/main" count="1659" uniqueCount="80">
  <si>
    <t>GX</t>
    <phoneticPr fontId="1" type="noConversion"/>
  </si>
  <si>
    <t>G</t>
    <phoneticPr fontId="1" type="noConversion"/>
  </si>
  <si>
    <t>T</t>
    <phoneticPr fontId="1" type="noConversion"/>
  </si>
  <si>
    <t>m</t>
    <phoneticPr fontId="1" type="noConversion"/>
  </si>
  <si>
    <t>C</t>
    <phoneticPr fontId="1" type="noConversion"/>
  </si>
  <si>
    <t>E1</t>
    <phoneticPr fontId="1" type="noConversion"/>
  </si>
  <si>
    <t>E2</t>
    <phoneticPr fontId="1" type="noConversion"/>
  </si>
  <si>
    <t>N1</t>
    <phoneticPr fontId="1" type="noConversion"/>
  </si>
  <si>
    <t>C'</t>
    <phoneticPr fontId="1" type="noConversion"/>
  </si>
  <si>
    <t>E1'</t>
    <phoneticPr fontId="1" type="noConversion"/>
  </si>
  <si>
    <t>E2'</t>
    <phoneticPr fontId="1" type="noConversion"/>
  </si>
  <si>
    <t>N1'</t>
    <phoneticPr fontId="1" type="noConversion"/>
  </si>
  <si>
    <t>θ</t>
  </si>
  <si>
    <t>(cm)</t>
    <phoneticPr fontId="1" type="noConversion"/>
  </si>
  <si>
    <t>铺砌</t>
  </si>
  <si>
    <t>T'</t>
    <phoneticPr fontId="1" type="noConversion"/>
  </si>
  <si>
    <t>m1'</t>
    <phoneticPr fontId="1" type="noConversion"/>
  </si>
  <si>
    <t>端墙</t>
    <phoneticPr fontId="1" type="noConversion"/>
  </si>
  <si>
    <t>基础入</t>
    <phoneticPr fontId="1" type="noConversion"/>
  </si>
  <si>
    <t>土深度</t>
    <phoneticPr fontId="1" type="noConversion"/>
  </si>
  <si>
    <t>(cm)</t>
  </si>
  <si>
    <t>管径</t>
    <phoneticPr fontId="1" type="noConversion"/>
  </si>
  <si>
    <t>帽石</t>
    <phoneticPr fontId="1" type="noConversion"/>
  </si>
  <si>
    <t>洞口</t>
    <phoneticPr fontId="1" type="noConversion"/>
  </si>
  <si>
    <t>隔水墙</t>
    <phoneticPr fontId="1" type="noConversion"/>
  </si>
  <si>
    <t>墙 身</t>
    <phoneticPr fontId="1" type="noConversion"/>
  </si>
  <si>
    <t>基 础</t>
    <phoneticPr fontId="1" type="noConversion"/>
  </si>
  <si>
    <r>
      <t>顺</t>
    </r>
    <r>
      <rPr>
        <sz val="10"/>
        <rFont val="Times New Roman"/>
        <family val="1"/>
      </rPr>
      <t xml:space="preserve">  </t>
    </r>
    <r>
      <rPr>
        <sz val="10"/>
        <rFont val="宋体"/>
        <charset val="134"/>
      </rPr>
      <t>翼</t>
    </r>
    <r>
      <rPr>
        <sz val="10"/>
        <rFont val="Times New Roman"/>
        <family val="1"/>
      </rPr>
      <t xml:space="preserve">  </t>
    </r>
    <r>
      <rPr>
        <sz val="10"/>
        <rFont val="宋体"/>
        <charset val="134"/>
      </rPr>
      <t>墙</t>
    </r>
    <phoneticPr fontId="1" type="noConversion"/>
  </si>
  <si>
    <r>
      <t>逆</t>
    </r>
    <r>
      <rPr>
        <sz val="10"/>
        <rFont val="Times New Roman"/>
        <family val="1"/>
      </rPr>
      <t xml:space="preserve">  </t>
    </r>
    <r>
      <rPr>
        <sz val="10"/>
        <rFont val="宋体"/>
        <charset val="134"/>
      </rPr>
      <t>翼</t>
    </r>
    <r>
      <rPr>
        <sz val="10"/>
        <rFont val="Times New Roman"/>
        <family val="1"/>
      </rPr>
      <t xml:space="preserve">  </t>
    </r>
    <r>
      <rPr>
        <sz val="10"/>
        <rFont val="宋体"/>
        <charset val="134"/>
      </rPr>
      <t>墙</t>
    </r>
    <phoneticPr fontId="1" type="noConversion"/>
  </si>
  <si>
    <r>
      <t>宽</t>
    </r>
    <r>
      <rPr>
        <sz val="10"/>
        <rFont val="Times New Roman"/>
        <family val="1"/>
      </rPr>
      <t>B</t>
    </r>
    <phoneticPr fontId="1" type="noConversion"/>
  </si>
  <si>
    <t>m1</t>
    <phoneticPr fontId="1" type="noConversion"/>
  </si>
  <si>
    <r>
      <t>墙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身</t>
    </r>
    <phoneticPr fontId="1" type="noConversion"/>
  </si>
  <si>
    <r>
      <t>基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础</t>
    </r>
    <phoneticPr fontId="1" type="noConversion"/>
  </si>
  <si>
    <t>GX'</t>
    <phoneticPr fontId="1" type="noConversion"/>
  </si>
  <si>
    <r>
      <t>(</t>
    </r>
    <r>
      <rPr>
        <sz val="10"/>
        <rFont val="宋体"/>
        <charset val="134"/>
      </rPr>
      <t>度</t>
    </r>
    <r>
      <rPr>
        <sz val="10"/>
        <rFont val="Times New Roman"/>
        <family val="1"/>
      </rPr>
      <t>)</t>
    </r>
    <phoneticPr fontId="1" type="noConversion"/>
  </si>
  <si>
    <r>
      <t>C20</t>
    </r>
    <r>
      <rPr>
        <sz val="10"/>
        <rFont val="宋体"/>
        <charset val="134"/>
      </rPr>
      <t>砼</t>
    </r>
    <r>
      <rPr>
        <sz val="10"/>
        <rFont val="Times New Roman"/>
        <family val="1"/>
      </rPr>
      <t xml:space="preserve"> (m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)</t>
    </r>
    <phoneticPr fontId="1" type="noConversion"/>
  </si>
  <si>
    <t>C1</t>
    <phoneticPr fontId="1" type="noConversion"/>
  </si>
  <si>
    <t>C1'</t>
    <phoneticPr fontId="1" type="noConversion"/>
  </si>
  <si>
    <t>C2</t>
    <phoneticPr fontId="1" type="noConversion"/>
  </si>
  <si>
    <t>C2'</t>
    <phoneticPr fontId="1" type="noConversion"/>
  </si>
  <si>
    <t>m=1.5  D=1.5m</t>
    <phoneticPr fontId="1" type="noConversion"/>
  </si>
  <si>
    <t>m=1.75  D=1.5m</t>
    <phoneticPr fontId="1" type="noConversion"/>
  </si>
  <si>
    <r>
      <t>β</t>
    </r>
    <r>
      <rPr>
        <sz val="10"/>
        <rFont val="Times New Roman"/>
        <family val="1"/>
      </rPr>
      <t>1</t>
    </r>
    <phoneticPr fontId="1" type="noConversion"/>
  </si>
  <si>
    <r>
      <t>φ</t>
    </r>
    <r>
      <rPr>
        <vertAlign val="subscript"/>
        <sz val="10"/>
        <rFont val="Times New Roman"/>
        <family val="1"/>
      </rPr>
      <t>1</t>
    </r>
    <phoneticPr fontId="1" type="noConversion"/>
  </si>
  <si>
    <r>
      <t>φ</t>
    </r>
    <r>
      <rPr>
        <vertAlign val="subscript"/>
        <sz val="10"/>
        <rFont val="Times New Roman"/>
        <family val="1"/>
      </rPr>
      <t>2</t>
    </r>
    <phoneticPr fontId="1" type="noConversion"/>
  </si>
  <si>
    <r>
      <t>β</t>
    </r>
    <r>
      <rPr>
        <sz val="10"/>
        <rFont val="Times New Roman"/>
        <family val="1"/>
      </rPr>
      <t>2</t>
    </r>
    <phoneticPr fontId="1" type="noConversion"/>
  </si>
  <si>
    <t>d</t>
    <phoneticPr fontId="1" type="noConversion"/>
  </si>
  <si>
    <r>
      <t>h</t>
    </r>
    <r>
      <rPr>
        <sz val="10"/>
        <rFont val="宋体"/>
        <charset val="134"/>
      </rPr>
      <t>(cm)</t>
    </r>
    <phoneticPr fontId="1" type="noConversion"/>
  </si>
  <si>
    <r>
      <t>H</t>
    </r>
    <r>
      <rPr>
        <vertAlign val="subscript"/>
        <sz val="10"/>
        <rFont val="Times New Roman"/>
        <family val="1"/>
      </rPr>
      <t>0</t>
    </r>
    <phoneticPr fontId="1" type="noConversion"/>
  </si>
  <si>
    <r>
      <t>h</t>
    </r>
    <r>
      <rPr>
        <vertAlign val="subscript"/>
        <sz val="10"/>
        <rFont val="Times New Roman"/>
        <family val="1"/>
      </rPr>
      <t>0</t>
    </r>
    <phoneticPr fontId="1" type="noConversion"/>
  </si>
  <si>
    <t>八字墙尺寸及工程数量表(一)</t>
    <phoneticPr fontId="1" type="noConversion"/>
  </si>
  <si>
    <r>
      <t>C20</t>
    </r>
    <r>
      <rPr>
        <sz val="10"/>
        <rFont val="宋体"/>
        <charset val="134"/>
      </rPr>
      <t>砼</t>
    </r>
    <r>
      <rPr>
        <sz val="10"/>
        <rFont val="Times New Roman"/>
        <family val="1"/>
      </rPr>
      <t xml:space="preserve"> (m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)</t>
    </r>
    <phoneticPr fontId="1" type="noConversion"/>
  </si>
  <si>
    <t>斜交角度φ</t>
    <phoneticPr fontId="1" type="noConversion"/>
  </si>
  <si>
    <t>β1</t>
    <phoneticPr fontId="1" type="noConversion"/>
  </si>
  <si>
    <t>Φ1</t>
    <phoneticPr fontId="1" type="noConversion"/>
  </si>
  <si>
    <t>β2</t>
    <phoneticPr fontId="1" type="noConversion"/>
  </si>
  <si>
    <t>Φ2</t>
    <phoneticPr fontId="1" type="noConversion"/>
  </si>
  <si>
    <t>顺翼墙</t>
    <phoneticPr fontId="1" type="noConversion"/>
  </si>
  <si>
    <t>逆翼墙</t>
    <phoneticPr fontId="1" type="noConversion"/>
  </si>
  <si>
    <r>
      <t>0</t>
    </r>
    <r>
      <rPr>
        <vertAlign val="superscript"/>
        <sz val="12"/>
        <rFont val="宋体"/>
        <charset val="134"/>
      </rPr>
      <t>o</t>
    </r>
    <phoneticPr fontId="1" type="noConversion"/>
  </si>
  <si>
    <r>
      <t>5</t>
    </r>
    <r>
      <rPr>
        <vertAlign val="superscript"/>
        <sz val="12"/>
        <rFont val="宋体"/>
        <charset val="134"/>
      </rPr>
      <t>o</t>
    </r>
    <phoneticPr fontId="1" type="noConversion"/>
  </si>
  <si>
    <r>
      <t>10</t>
    </r>
    <r>
      <rPr>
        <vertAlign val="superscript"/>
        <sz val="12"/>
        <rFont val="宋体"/>
        <charset val="134"/>
      </rPr>
      <t>o</t>
    </r>
    <phoneticPr fontId="1" type="noConversion"/>
  </si>
  <si>
    <r>
      <t>15</t>
    </r>
    <r>
      <rPr>
        <vertAlign val="superscript"/>
        <sz val="12"/>
        <rFont val="宋体"/>
        <charset val="134"/>
      </rPr>
      <t>o</t>
    </r>
    <phoneticPr fontId="1" type="noConversion"/>
  </si>
  <si>
    <r>
      <t>20</t>
    </r>
    <r>
      <rPr>
        <vertAlign val="superscript"/>
        <sz val="12"/>
        <rFont val="宋体"/>
        <charset val="134"/>
      </rPr>
      <t>o</t>
    </r>
    <phoneticPr fontId="1" type="noConversion"/>
  </si>
  <si>
    <r>
      <t>25</t>
    </r>
    <r>
      <rPr>
        <vertAlign val="superscript"/>
        <sz val="12"/>
        <rFont val="宋体"/>
        <charset val="134"/>
      </rPr>
      <t>o</t>
    </r>
    <phoneticPr fontId="1" type="noConversion"/>
  </si>
  <si>
    <r>
      <t>30</t>
    </r>
    <r>
      <rPr>
        <vertAlign val="superscript"/>
        <sz val="12"/>
        <rFont val="宋体"/>
        <charset val="134"/>
      </rPr>
      <t>o</t>
    </r>
    <phoneticPr fontId="1" type="noConversion"/>
  </si>
  <si>
    <r>
      <t>35</t>
    </r>
    <r>
      <rPr>
        <vertAlign val="superscript"/>
        <sz val="12"/>
        <rFont val="宋体"/>
        <charset val="134"/>
      </rPr>
      <t>o</t>
    </r>
    <phoneticPr fontId="1" type="noConversion"/>
  </si>
  <si>
    <r>
      <t>40</t>
    </r>
    <r>
      <rPr>
        <vertAlign val="superscript"/>
        <sz val="12"/>
        <rFont val="宋体"/>
        <charset val="134"/>
      </rPr>
      <t>o</t>
    </r>
    <phoneticPr fontId="1" type="noConversion"/>
  </si>
  <si>
    <r>
      <t>45</t>
    </r>
    <r>
      <rPr>
        <vertAlign val="superscript"/>
        <sz val="12"/>
        <rFont val="宋体"/>
        <charset val="134"/>
      </rPr>
      <t>o</t>
    </r>
    <phoneticPr fontId="1" type="noConversion"/>
  </si>
  <si>
    <r>
      <t>3</t>
    </r>
    <r>
      <rPr>
        <sz val="12"/>
        <rFont val="宋体"/>
        <charset val="134"/>
      </rPr>
      <t>0</t>
    </r>
    <r>
      <rPr>
        <vertAlign val="superscript"/>
        <sz val="12"/>
        <rFont val="宋体"/>
        <charset val="134"/>
      </rPr>
      <t>o</t>
    </r>
    <phoneticPr fontId="1" type="noConversion"/>
  </si>
  <si>
    <r>
      <t>3</t>
    </r>
    <r>
      <rPr>
        <sz val="12"/>
        <rFont val="宋体"/>
        <charset val="134"/>
      </rPr>
      <t>5</t>
    </r>
    <r>
      <rPr>
        <vertAlign val="superscript"/>
        <sz val="12"/>
        <rFont val="宋体"/>
        <charset val="134"/>
      </rPr>
      <t>o</t>
    </r>
    <phoneticPr fontId="1" type="noConversion"/>
  </si>
  <si>
    <r>
      <t>55</t>
    </r>
    <r>
      <rPr>
        <vertAlign val="superscript"/>
        <sz val="12"/>
        <rFont val="宋体"/>
        <charset val="134"/>
      </rPr>
      <t>o</t>
    </r>
    <phoneticPr fontId="1" type="noConversion"/>
  </si>
  <si>
    <r>
      <t>-20</t>
    </r>
    <r>
      <rPr>
        <vertAlign val="superscript"/>
        <sz val="12"/>
        <rFont val="宋体"/>
        <charset val="134"/>
      </rPr>
      <t>o</t>
    </r>
    <phoneticPr fontId="1" type="noConversion"/>
  </si>
  <si>
    <r>
      <t>C20</t>
    </r>
    <r>
      <rPr>
        <sz val="9"/>
        <rFont val="宋体"/>
        <charset val="134"/>
      </rPr>
      <t>、</t>
    </r>
    <r>
      <rPr>
        <sz val="9"/>
        <rFont val="Times New Roman"/>
        <family val="1"/>
      </rPr>
      <t>MU30</t>
    </r>
    <r>
      <rPr>
        <sz val="9"/>
        <rFont val="宋体"/>
        <charset val="134"/>
      </rPr>
      <t>片石砼</t>
    </r>
    <r>
      <rPr>
        <sz val="10"/>
        <rFont val="Times New Roman"/>
        <family val="1"/>
      </rPr>
      <t>/C20</t>
    </r>
    <r>
      <rPr>
        <sz val="10"/>
        <rFont val="宋体"/>
        <charset val="134"/>
      </rPr>
      <t>砼</t>
    </r>
    <r>
      <rPr>
        <sz val="10"/>
        <rFont val="Times New Roman"/>
        <family val="1"/>
      </rPr>
      <t>(m3)</t>
    </r>
    <phoneticPr fontId="1" type="noConversion"/>
  </si>
  <si>
    <r>
      <t>C20</t>
    </r>
    <r>
      <rPr>
        <sz val="9"/>
        <rFont val="宋体"/>
        <charset val="134"/>
      </rPr>
      <t>、</t>
    </r>
    <r>
      <rPr>
        <sz val="9"/>
        <rFont val="Times New Roman"/>
        <family val="1"/>
      </rPr>
      <t>MU30</t>
    </r>
    <r>
      <rPr>
        <sz val="9"/>
        <rFont val="宋体"/>
        <charset val="134"/>
      </rPr>
      <t>片石砼</t>
    </r>
    <r>
      <rPr>
        <sz val="10"/>
        <rFont val="Times New Roman"/>
        <family val="1"/>
      </rPr>
      <t>/C20</t>
    </r>
    <r>
      <rPr>
        <sz val="10"/>
        <rFont val="宋体"/>
        <charset val="134"/>
      </rPr>
      <t>砼</t>
    </r>
    <r>
      <rPr>
        <sz val="10"/>
        <rFont val="Times New Roman"/>
        <family val="1"/>
      </rPr>
      <t>(m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)</t>
    </r>
    <phoneticPr fontId="1" type="noConversion"/>
  </si>
  <si>
    <t>h2</t>
    <phoneticPr fontId="1" type="noConversion"/>
  </si>
  <si>
    <t>h1</t>
    <phoneticPr fontId="1" type="noConversion"/>
  </si>
  <si>
    <t xml:space="preserve">     </t>
    <phoneticPr fontId="1" type="noConversion"/>
  </si>
  <si>
    <t xml:space="preserve"> </t>
    <phoneticPr fontId="1" type="noConversion"/>
  </si>
  <si>
    <t>m=1.5  D=1.25m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</si>
</sst>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9" formatCode="\K###\+###.0"/>
    <numFmt numFmtId="180" formatCode="0.00_ "/>
    <numFmt numFmtId="181" formatCode="0.0_ "/>
    <numFmt numFmtId="182" formatCode="0_);[Red]\(0\)"/>
    <numFmt numFmtId="183" formatCode="0_ "/>
    <numFmt numFmtId="184" formatCode="0.00_);[Red]\(0.00\)"/>
  </numFmts>
  <fonts count="17">
    <font>
      <sz val="12"/>
      <name val="宋体"/>
      <charset val="134"/>
    </font>
    <font>
      <sz val="9"/>
      <name val="宋体"/>
      <charset val="134"/>
    </font>
    <font>
      <sz val="12"/>
      <name val="Times New Roman"/>
      <family val="1"/>
    </font>
    <font>
      <sz val="11"/>
      <name val="宋体"/>
      <charset val="134"/>
    </font>
    <font>
      <sz val="11"/>
      <name val="Times New Roman"/>
      <family val="1"/>
    </font>
    <font>
      <sz val="10"/>
      <name val="Times New Roman"/>
      <family val="1"/>
    </font>
    <font>
      <sz val="10"/>
      <name val="宋体"/>
      <charset val="134"/>
    </font>
    <font>
      <vertAlign val="superscript"/>
      <sz val="10"/>
      <name val="Times New Roman"/>
      <family val="1"/>
    </font>
    <font>
      <b/>
      <sz val="18"/>
      <name val="宋体"/>
      <charset val="134"/>
    </font>
    <font>
      <sz val="18"/>
      <name val="宋体"/>
      <charset val="134"/>
    </font>
    <font>
      <vertAlign val="subscript"/>
      <sz val="10"/>
      <name val="Times New Roman"/>
      <family val="1"/>
    </font>
    <font>
      <sz val="9"/>
      <name val="Times New Roman"/>
      <family val="1"/>
    </font>
    <font>
      <sz val="12"/>
      <name val="宋体"/>
      <charset val="134"/>
    </font>
    <font>
      <vertAlign val="superscript"/>
      <sz val="12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9" fontId="3" fillId="0" borderId="0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82" fontId="6" fillId="0" borderId="3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182" fontId="6" fillId="0" borderId="6" xfId="0" applyNumberFormat="1" applyFont="1" applyBorder="1" applyAlignment="1">
      <alignment horizontal="center" vertical="center"/>
    </xf>
    <xf numFmtId="184" fontId="0" fillId="0" borderId="0" xfId="0" applyNumberFormat="1" applyAlignment="1">
      <alignment horizontal="center"/>
    </xf>
    <xf numFmtId="184" fontId="6" fillId="0" borderId="3" xfId="0" applyNumberFormat="1" applyFont="1" applyBorder="1" applyAlignment="1">
      <alignment horizontal="center" vertical="center"/>
    </xf>
    <xf numFmtId="184" fontId="6" fillId="0" borderId="6" xfId="0" applyNumberFormat="1" applyFont="1" applyBorder="1" applyAlignment="1">
      <alignment horizontal="center" vertical="center"/>
    </xf>
    <xf numFmtId="184" fontId="0" fillId="0" borderId="0" xfId="0" applyNumberFormat="1"/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84" fontId="6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82" fontId="6" fillId="0" borderId="0" xfId="0" applyNumberFormat="1" applyFont="1" applyBorder="1" applyAlignment="1">
      <alignment horizontal="center" vertical="center"/>
    </xf>
    <xf numFmtId="184" fontId="6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80" fontId="6" fillId="0" borderId="1" xfId="0" applyNumberFormat="1" applyFont="1" applyBorder="1" applyAlignment="1">
      <alignment horizontal="center" vertical="center"/>
    </xf>
    <xf numFmtId="180" fontId="6" fillId="0" borderId="3" xfId="0" applyNumberFormat="1" applyFont="1" applyBorder="1" applyAlignment="1">
      <alignment horizontal="center" vertical="center"/>
    </xf>
    <xf numFmtId="180" fontId="6" fillId="0" borderId="6" xfId="0" applyNumberFormat="1" applyFont="1" applyBorder="1" applyAlignment="1">
      <alignment horizontal="center" vertical="center"/>
    </xf>
    <xf numFmtId="180" fontId="6" fillId="0" borderId="0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80" fontId="0" fillId="0" borderId="0" xfId="0" applyNumberFormat="1" applyAlignment="1">
      <alignment horizontal="center"/>
    </xf>
    <xf numFmtId="180" fontId="5" fillId="0" borderId="5" xfId="0" applyNumberFormat="1" applyFont="1" applyBorder="1" applyAlignment="1">
      <alignment horizontal="center" vertical="center"/>
    </xf>
    <xf numFmtId="180" fontId="5" fillId="0" borderId="9" xfId="0" applyNumberFormat="1" applyFont="1" applyBorder="1" applyAlignment="1">
      <alignment horizontal="center" vertical="center"/>
    </xf>
    <xf numFmtId="180" fontId="0" fillId="0" borderId="0" xfId="0" applyNumberFormat="1"/>
    <xf numFmtId="2" fontId="6" fillId="0" borderId="3" xfId="0" applyNumberFormat="1" applyFont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0" borderId="3" xfId="0" applyNumberFormat="1" applyFont="1" applyFill="1" applyBorder="1" applyAlignment="1">
      <alignment horizontal="center" vertical="center"/>
    </xf>
    <xf numFmtId="2" fontId="6" fillId="0" borderId="6" xfId="0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quotePrefix="1" applyNumberFormat="1" applyBorder="1" applyAlignment="1">
      <alignment horizontal="center" vertical="center"/>
    </xf>
    <xf numFmtId="0" fontId="0" fillId="0" borderId="12" xfId="0" quotePrefix="1" applyNumberForma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82" fontId="6" fillId="0" borderId="2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0" fillId="0" borderId="0" xfId="0" applyFill="1"/>
    <xf numFmtId="0" fontId="6" fillId="0" borderId="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182" fontId="6" fillId="0" borderId="2" xfId="0" applyNumberFormat="1" applyFont="1" applyFill="1" applyBorder="1" applyAlignment="1">
      <alignment horizontal="center" vertical="center"/>
    </xf>
    <xf numFmtId="182" fontId="6" fillId="0" borderId="3" xfId="0" applyNumberFormat="1" applyFont="1" applyFill="1" applyBorder="1" applyAlignment="1">
      <alignment horizontal="center" vertical="center"/>
    </xf>
    <xf numFmtId="183" fontId="6" fillId="0" borderId="3" xfId="0" applyNumberFormat="1" applyFont="1" applyFill="1" applyBorder="1" applyAlignment="1">
      <alignment horizontal="center" vertical="center"/>
    </xf>
    <xf numFmtId="183" fontId="6" fillId="0" borderId="6" xfId="0" applyNumberFormat="1" applyFont="1" applyFill="1" applyBorder="1" applyAlignment="1">
      <alignment horizontal="center" vertical="center"/>
    </xf>
    <xf numFmtId="183" fontId="6" fillId="0" borderId="0" xfId="0" applyNumberFormat="1" applyFont="1" applyFill="1" applyBorder="1" applyAlignment="1">
      <alignment horizontal="center" vertical="center"/>
    </xf>
    <xf numFmtId="180" fontId="6" fillId="2" borderId="4" xfId="0" applyNumberFormat="1" applyFont="1" applyFill="1" applyBorder="1" applyAlignment="1">
      <alignment horizontal="center" vertical="center"/>
    </xf>
    <xf numFmtId="180" fontId="6" fillId="2" borderId="12" xfId="0" applyNumberFormat="1" applyFont="1" applyFill="1" applyBorder="1" applyAlignment="1">
      <alignment horizontal="center" vertical="center"/>
    </xf>
    <xf numFmtId="180" fontId="6" fillId="2" borderId="6" xfId="0" applyNumberFormat="1" applyFont="1" applyFill="1" applyBorder="1" applyAlignment="1">
      <alignment horizontal="center" vertical="center"/>
    </xf>
    <xf numFmtId="180" fontId="6" fillId="2" borderId="13" xfId="0" applyNumberFormat="1" applyFont="1" applyFill="1" applyBorder="1" applyAlignment="1">
      <alignment horizontal="center" vertical="center"/>
    </xf>
    <xf numFmtId="180" fontId="6" fillId="2" borderId="1" xfId="0" applyNumberFormat="1" applyFont="1" applyFill="1" applyBorder="1" applyAlignment="1">
      <alignment horizontal="center" vertical="center"/>
    </xf>
    <xf numFmtId="180" fontId="6" fillId="2" borderId="11" xfId="0" applyNumberFormat="1" applyFont="1" applyFill="1" applyBorder="1" applyAlignment="1">
      <alignment horizontal="center" vertical="center"/>
    </xf>
    <xf numFmtId="181" fontId="6" fillId="0" borderId="3" xfId="0" applyNumberFormat="1" applyFont="1" applyBorder="1" applyAlignment="1">
      <alignment horizontal="center" vertical="center"/>
    </xf>
    <xf numFmtId="181" fontId="6" fillId="0" borderId="1" xfId="0" applyNumberFormat="1" applyFont="1" applyBorder="1" applyAlignment="1">
      <alignment horizontal="center" vertical="center"/>
    </xf>
    <xf numFmtId="181" fontId="6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81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80" fontId="0" fillId="0" borderId="0" xfId="0" applyNumberForma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84" fontId="0" fillId="0" borderId="0" xfId="0" applyNumberForma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80" fontId="5" fillId="0" borderId="5" xfId="0" applyNumberFormat="1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180" fontId="5" fillId="0" borderId="9" xfId="0" applyNumberFormat="1" applyFont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181" fontId="6" fillId="0" borderId="4" xfId="0" applyNumberFormat="1" applyFont="1" applyBorder="1" applyAlignment="1">
      <alignment horizontal="center" vertical="center" wrapText="1"/>
    </xf>
    <xf numFmtId="180" fontId="6" fillId="0" borderId="1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182" fontId="6" fillId="0" borderId="2" xfId="0" applyNumberFormat="1" applyFont="1" applyFill="1" applyBorder="1" applyAlignment="1">
      <alignment horizontal="center" vertical="center" wrapText="1"/>
    </xf>
    <xf numFmtId="182" fontId="6" fillId="0" borderId="2" xfId="0" applyNumberFormat="1" applyFont="1" applyBorder="1" applyAlignment="1">
      <alignment horizontal="center" vertical="center" wrapText="1"/>
    </xf>
    <xf numFmtId="184" fontId="6" fillId="0" borderId="1" xfId="0" applyNumberFormat="1" applyFont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vertical="center" wrapText="1"/>
    </xf>
    <xf numFmtId="180" fontId="6" fillId="2" borderId="1" xfId="0" applyNumberFormat="1" applyFont="1" applyFill="1" applyBorder="1" applyAlignment="1">
      <alignment horizontal="center" vertical="center" wrapText="1"/>
    </xf>
    <xf numFmtId="180" fontId="6" fillId="2" borderId="11" xfId="0" applyNumberFormat="1" applyFont="1" applyFill="1" applyBorder="1" applyAlignment="1">
      <alignment horizontal="center" vertical="center" wrapText="1"/>
    </xf>
    <xf numFmtId="179" fontId="3" fillId="0" borderId="0" xfId="0" applyNumberFormat="1" applyFont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 wrapText="1"/>
    </xf>
    <xf numFmtId="181" fontId="6" fillId="0" borderId="3" xfId="0" applyNumberFormat="1" applyFont="1" applyBorder="1" applyAlignment="1">
      <alignment horizontal="center" vertical="center" wrapText="1"/>
    </xf>
    <xf numFmtId="180" fontId="6" fillId="0" borderId="3" xfId="0" applyNumberFormat="1" applyFont="1" applyBorder="1" applyAlignment="1">
      <alignment horizontal="center" vertical="center" wrapText="1"/>
    </xf>
    <xf numFmtId="2" fontId="6" fillId="0" borderId="3" xfId="0" applyNumberFormat="1" applyFont="1" applyBorder="1" applyAlignment="1">
      <alignment horizontal="center" vertical="center" wrapText="1"/>
    </xf>
    <xf numFmtId="182" fontId="6" fillId="0" borderId="3" xfId="0" applyNumberFormat="1" applyFont="1" applyFill="1" applyBorder="1" applyAlignment="1">
      <alignment horizontal="center" vertical="center" wrapText="1"/>
    </xf>
    <xf numFmtId="182" fontId="6" fillId="0" borderId="3" xfId="0" applyNumberFormat="1" applyFont="1" applyBorder="1" applyAlignment="1">
      <alignment horizontal="center" vertical="center" wrapText="1"/>
    </xf>
    <xf numFmtId="184" fontId="6" fillId="0" borderId="3" xfId="0" applyNumberFormat="1" applyFont="1" applyBorder="1" applyAlignment="1">
      <alignment horizontal="center" vertical="center" wrapText="1"/>
    </xf>
    <xf numFmtId="2" fontId="6" fillId="0" borderId="3" xfId="0" applyNumberFormat="1" applyFont="1" applyFill="1" applyBorder="1" applyAlignment="1">
      <alignment horizontal="center" vertical="center" wrapText="1"/>
    </xf>
    <xf numFmtId="180" fontId="6" fillId="2" borderId="4" xfId="0" applyNumberFormat="1" applyFont="1" applyFill="1" applyBorder="1" applyAlignment="1">
      <alignment horizontal="center" vertical="center" wrapText="1"/>
    </xf>
    <xf numFmtId="180" fontId="6" fillId="2" borderId="12" xfId="0" applyNumberFormat="1" applyFont="1" applyFill="1" applyBorder="1" applyAlignment="1">
      <alignment horizontal="center" vertical="center" wrapText="1"/>
    </xf>
    <xf numFmtId="183" fontId="6" fillId="0" borderId="3" xfId="0" applyNumberFormat="1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1" fontId="6" fillId="0" borderId="17" xfId="0" applyNumberFormat="1" applyFont="1" applyBorder="1" applyAlignment="1">
      <alignment horizontal="center" vertical="center" wrapText="1"/>
    </xf>
    <xf numFmtId="181" fontId="6" fillId="0" borderId="17" xfId="0" applyNumberFormat="1" applyFont="1" applyBorder="1" applyAlignment="1">
      <alignment horizontal="center" vertical="center" wrapText="1"/>
    </xf>
    <xf numFmtId="180" fontId="6" fillId="0" borderId="17" xfId="0" applyNumberFormat="1" applyFont="1" applyBorder="1" applyAlignment="1">
      <alignment horizontal="center" vertical="center" wrapText="1"/>
    </xf>
    <xf numFmtId="2" fontId="6" fillId="0" borderId="17" xfId="0" applyNumberFormat="1" applyFont="1" applyBorder="1" applyAlignment="1">
      <alignment horizontal="center" vertical="center" wrapText="1"/>
    </xf>
    <xf numFmtId="183" fontId="6" fillId="0" borderId="17" xfId="0" applyNumberFormat="1" applyFont="1" applyFill="1" applyBorder="1" applyAlignment="1">
      <alignment horizontal="center" vertical="center" wrapText="1"/>
    </xf>
    <xf numFmtId="182" fontId="6" fillId="0" borderId="17" xfId="0" applyNumberFormat="1" applyFont="1" applyBorder="1" applyAlignment="1">
      <alignment horizontal="center" vertical="center" wrapText="1"/>
    </xf>
    <xf numFmtId="184" fontId="6" fillId="0" borderId="17" xfId="0" applyNumberFormat="1" applyFont="1" applyBorder="1" applyAlignment="1">
      <alignment horizontal="center" vertical="center" wrapText="1"/>
    </xf>
    <xf numFmtId="2" fontId="6" fillId="0" borderId="17" xfId="0" applyNumberFormat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1" fontId="6" fillId="0" borderId="6" xfId="0" applyNumberFormat="1" applyFont="1" applyBorder="1" applyAlignment="1">
      <alignment horizontal="center" vertical="center" wrapText="1"/>
    </xf>
    <xf numFmtId="181" fontId="6" fillId="0" borderId="6" xfId="0" applyNumberFormat="1" applyFont="1" applyBorder="1" applyAlignment="1">
      <alignment horizontal="center" vertical="center" wrapText="1"/>
    </xf>
    <xf numFmtId="180" fontId="6" fillId="0" borderId="6" xfId="0" applyNumberFormat="1" applyFont="1" applyBorder="1" applyAlignment="1">
      <alignment horizontal="center" vertical="center" wrapText="1"/>
    </xf>
    <xf numFmtId="2" fontId="6" fillId="0" borderId="6" xfId="0" applyNumberFormat="1" applyFont="1" applyBorder="1" applyAlignment="1">
      <alignment horizontal="center" vertical="center" wrapText="1"/>
    </xf>
    <xf numFmtId="183" fontId="6" fillId="0" borderId="6" xfId="0" applyNumberFormat="1" applyFont="1" applyFill="1" applyBorder="1" applyAlignment="1">
      <alignment horizontal="center" vertical="center" wrapText="1"/>
    </xf>
    <xf numFmtId="182" fontId="6" fillId="0" borderId="6" xfId="0" applyNumberFormat="1" applyFont="1" applyBorder="1" applyAlignment="1">
      <alignment horizontal="center" vertical="center" wrapText="1"/>
    </xf>
    <xf numFmtId="184" fontId="6" fillId="0" borderId="6" xfId="0" applyNumberFormat="1" applyFont="1" applyBorder="1" applyAlignment="1">
      <alignment horizontal="center" vertical="center" wrapText="1"/>
    </xf>
    <xf numFmtId="2" fontId="6" fillId="0" borderId="6" xfId="0" applyNumberFormat="1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1" fontId="6" fillId="0" borderId="0" xfId="0" applyNumberFormat="1" applyFont="1" applyBorder="1" applyAlignment="1">
      <alignment horizontal="center" vertical="center" wrapText="1"/>
    </xf>
    <xf numFmtId="180" fontId="6" fillId="0" borderId="0" xfId="0" applyNumberFormat="1" applyFont="1" applyBorder="1" applyAlignment="1">
      <alignment horizontal="center" vertical="center" wrapText="1"/>
    </xf>
    <xf numFmtId="2" fontId="6" fillId="0" borderId="0" xfId="0" applyNumberFormat="1" applyFont="1" applyBorder="1" applyAlignment="1">
      <alignment horizontal="center" vertical="center" wrapText="1"/>
    </xf>
    <xf numFmtId="183" fontId="6" fillId="0" borderId="0" xfId="0" applyNumberFormat="1" applyFont="1" applyFill="1" applyBorder="1" applyAlignment="1">
      <alignment horizontal="center" vertical="center" wrapText="1"/>
    </xf>
    <xf numFmtId="182" fontId="6" fillId="0" borderId="0" xfId="0" applyNumberFormat="1" applyFont="1" applyBorder="1" applyAlignment="1">
      <alignment horizontal="center" vertical="center" wrapText="1"/>
    </xf>
    <xf numFmtId="184" fontId="6" fillId="0" borderId="0" xfId="0" applyNumberFormat="1" applyFont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 wrapText="1"/>
    </xf>
    <xf numFmtId="183" fontId="6" fillId="0" borderId="1" xfId="0" applyNumberFormat="1" applyFont="1" applyBorder="1" applyAlignment="1">
      <alignment horizontal="center" vertical="center" wrapText="1"/>
    </xf>
    <xf numFmtId="180" fontId="6" fillId="0" borderId="1" xfId="0" applyNumberFormat="1" applyFont="1" applyFill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80" fontId="5" fillId="0" borderId="3" xfId="0" applyNumberFormat="1" applyFont="1" applyBorder="1" applyAlignment="1">
      <alignment horizontal="center" vertical="center"/>
    </xf>
    <xf numFmtId="180" fontId="5" fillId="0" borderId="5" xfId="0" applyNumberFormat="1" applyFont="1" applyBorder="1" applyAlignment="1">
      <alignment horizontal="center" vertical="center"/>
    </xf>
    <xf numFmtId="184" fontId="5" fillId="0" borderId="3" xfId="0" applyNumberFormat="1" applyFont="1" applyBorder="1" applyAlignment="1">
      <alignment horizontal="center" vertical="center"/>
    </xf>
    <xf numFmtId="184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184" fontId="5" fillId="0" borderId="3" xfId="0" applyNumberFormat="1" applyFont="1" applyBorder="1" applyAlignment="1">
      <alignment horizontal="center" vertical="center" wrapText="1"/>
    </xf>
    <xf numFmtId="184" fontId="5" fillId="0" borderId="5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180" fontId="5" fillId="0" borderId="3" xfId="0" applyNumberFormat="1" applyFont="1" applyBorder="1" applyAlignment="1">
      <alignment horizontal="center" vertical="center" wrapText="1"/>
    </xf>
    <xf numFmtId="180" fontId="5" fillId="0" borderId="5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1:N8"/>
  <sheetViews>
    <sheetView showGridLines="0" workbookViewId="0">
      <selection activeCell="E11" sqref="E11"/>
    </sheetView>
  </sheetViews>
  <sheetFormatPr defaultRowHeight="14.25"/>
  <cols>
    <col min="1" max="1" width="3.375" style="1" customWidth="1"/>
    <col min="2" max="2" width="4.625" style="1" customWidth="1"/>
    <col min="3" max="3" width="6.875" style="1" customWidth="1"/>
    <col min="4" max="14" width="5.875" style="1" customWidth="1"/>
    <col min="15" max="22" width="4.625" style="1" customWidth="1"/>
    <col min="23" max="24" width="6.625" style="1" customWidth="1"/>
    <col min="25" max="25" width="3" style="1" customWidth="1"/>
    <col min="26" max="26" width="4" style="1" customWidth="1"/>
    <col min="27" max="27" width="6.875" style="1" customWidth="1"/>
    <col min="28" max="28" width="6.375" style="1" customWidth="1"/>
    <col min="29" max="29" width="7" style="1" customWidth="1"/>
    <col min="30" max="30" width="5.875" style="1" customWidth="1"/>
    <col min="31" max="31" width="5" style="1" customWidth="1"/>
    <col min="32" max="32" width="4.875" style="1" customWidth="1"/>
    <col min="33" max="33" width="4.375" style="1" customWidth="1"/>
    <col min="34" max="34" width="5.125" style="1" customWidth="1"/>
    <col min="35" max="36" width="4.625" style="1" customWidth="1"/>
    <col min="37" max="37" width="4.875" style="1" customWidth="1"/>
    <col min="38" max="38" width="5" style="1" customWidth="1"/>
    <col min="39" max="39" width="5.375" style="1" customWidth="1"/>
    <col min="40" max="41" width="6.625" style="1" customWidth="1"/>
    <col min="42" max="16384" width="9" style="1"/>
  </cols>
  <sheetData>
    <row r="1" spans="3:14" ht="15" thickBot="1"/>
    <row r="2" spans="3:14" s="60" customFormat="1" ht="26.25" customHeight="1">
      <c r="C2" s="186" t="s">
        <v>52</v>
      </c>
      <c r="D2" s="187"/>
      <c r="E2" s="61" t="s">
        <v>59</v>
      </c>
      <c r="F2" s="62" t="s">
        <v>60</v>
      </c>
      <c r="G2" s="62" t="s">
        <v>61</v>
      </c>
      <c r="H2" s="62" t="s">
        <v>62</v>
      </c>
      <c r="I2" s="62" t="s">
        <v>63</v>
      </c>
      <c r="J2" s="62" t="s">
        <v>64</v>
      </c>
      <c r="K2" s="62" t="s">
        <v>65</v>
      </c>
      <c r="L2" s="62" t="s">
        <v>66</v>
      </c>
      <c r="M2" s="62" t="s">
        <v>67</v>
      </c>
      <c r="N2" s="63" t="s">
        <v>68</v>
      </c>
    </row>
    <row r="3" spans="3:14" s="60" customFormat="1" ht="20.25" customHeight="1">
      <c r="C3" s="184" t="s">
        <v>57</v>
      </c>
      <c r="D3" s="64" t="s">
        <v>53</v>
      </c>
      <c r="E3" s="64" t="s">
        <v>69</v>
      </c>
      <c r="F3" s="64" t="s">
        <v>70</v>
      </c>
      <c r="G3" s="64" t="s">
        <v>70</v>
      </c>
      <c r="H3" s="64" t="s">
        <v>70</v>
      </c>
      <c r="I3" s="64" t="s">
        <v>70</v>
      </c>
      <c r="J3" s="65" t="s">
        <v>71</v>
      </c>
      <c r="K3" s="65" t="s">
        <v>71</v>
      </c>
      <c r="L3" s="65" t="s">
        <v>71</v>
      </c>
      <c r="M3" s="65" t="s">
        <v>71</v>
      </c>
      <c r="N3" s="66" t="s">
        <v>71</v>
      </c>
    </row>
    <row r="4" spans="3:14" s="60" customFormat="1" ht="20.25" customHeight="1">
      <c r="C4" s="184"/>
      <c r="D4" s="64" t="s">
        <v>54</v>
      </c>
      <c r="E4" s="64" t="s">
        <v>69</v>
      </c>
      <c r="F4" s="64" t="s">
        <v>69</v>
      </c>
      <c r="G4" s="65" t="s">
        <v>64</v>
      </c>
      <c r="H4" s="65" t="s">
        <v>63</v>
      </c>
      <c r="I4" s="65" t="s">
        <v>62</v>
      </c>
      <c r="J4" s="64" t="s">
        <v>69</v>
      </c>
      <c r="K4" s="65" t="s">
        <v>64</v>
      </c>
      <c r="L4" s="65" t="s">
        <v>63</v>
      </c>
      <c r="M4" s="65" t="s">
        <v>62</v>
      </c>
      <c r="N4" s="66" t="s">
        <v>61</v>
      </c>
    </row>
    <row r="5" spans="3:14" s="60" customFormat="1" ht="20.25" customHeight="1">
      <c r="C5" s="184" t="s">
        <v>58</v>
      </c>
      <c r="D5" s="64" t="s">
        <v>55</v>
      </c>
      <c r="E5" s="64" t="s">
        <v>69</v>
      </c>
      <c r="F5" s="65" t="s">
        <v>59</v>
      </c>
      <c r="G5" s="65" t="s">
        <v>59</v>
      </c>
      <c r="H5" s="65" t="s">
        <v>59</v>
      </c>
      <c r="I5" s="65" t="s">
        <v>59</v>
      </c>
      <c r="J5" s="67" t="s">
        <v>72</v>
      </c>
      <c r="K5" s="67" t="s">
        <v>72</v>
      </c>
      <c r="L5" s="67" t="s">
        <v>72</v>
      </c>
      <c r="M5" s="67" t="s">
        <v>72</v>
      </c>
      <c r="N5" s="68" t="s">
        <v>72</v>
      </c>
    </row>
    <row r="6" spans="3:14" s="60" customFormat="1" ht="20.25" customHeight="1" thickBot="1">
      <c r="C6" s="185"/>
      <c r="D6" s="69" t="s">
        <v>56</v>
      </c>
      <c r="E6" s="69" t="s">
        <v>69</v>
      </c>
      <c r="F6" s="70" t="s">
        <v>60</v>
      </c>
      <c r="G6" s="70" t="s">
        <v>61</v>
      </c>
      <c r="H6" s="70" t="s">
        <v>62</v>
      </c>
      <c r="I6" s="70" t="s">
        <v>63</v>
      </c>
      <c r="J6" s="70" t="s">
        <v>60</v>
      </c>
      <c r="K6" s="70" t="s">
        <v>61</v>
      </c>
      <c r="L6" s="70" t="s">
        <v>62</v>
      </c>
      <c r="M6" s="70" t="s">
        <v>63</v>
      </c>
      <c r="N6" s="71" t="s">
        <v>64</v>
      </c>
    </row>
    <row r="7" spans="3:14" s="60" customFormat="1"/>
    <row r="8" spans="3:14" s="60" customFormat="1"/>
  </sheetData>
  <mergeCells count="3">
    <mergeCell ref="C5:C6"/>
    <mergeCell ref="C2:D2"/>
    <mergeCell ref="C3:C4"/>
  </mergeCells>
  <phoneticPr fontId="1" type="noConversion"/>
  <pageMargins left="0.75" right="0.75" top="1" bottom="1" header="0.5" footer="0.5"/>
  <pageSetup paperSize="9" orientation="portrait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O102"/>
  <sheetViews>
    <sheetView showGridLines="0" workbookViewId="0">
      <selection activeCell="W8" sqref="W8"/>
    </sheetView>
  </sheetViews>
  <sheetFormatPr defaultRowHeight="26.1" customHeight="1"/>
  <cols>
    <col min="1" max="1" width="1.625" customWidth="1"/>
    <col min="2" max="2" width="5.75" customWidth="1"/>
    <col min="3" max="3" width="6.25" hidden="1" customWidth="1"/>
    <col min="4" max="4" width="3" customWidth="1"/>
    <col min="5" max="5" width="4.125" customWidth="1"/>
    <col min="6" max="6" width="4" customWidth="1"/>
    <col min="7" max="7" width="5.25" customWidth="1"/>
    <col min="8" max="8" width="4.125" customWidth="1"/>
    <col min="9" max="9" width="3.875" customWidth="1"/>
    <col min="10" max="10" width="5.875" customWidth="1"/>
    <col min="11" max="11" width="3.125" style="77" customWidth="1"/>
    <col min="12" max="12" width="3.5" customWidth="1"/>
    <col min="13" max="13" width="3.875" customWidth="1"/>
    <col min="14" max="14" width="4" customWidth="1"/>
    <col min="15" max="15" width="4.125" customWidth="1"/>
    <col min="16" max="16" width="3.375" customWidth="1"/>
    <col min="17" max="17" width="3.625" customWidth="1"/>
    <col min="18" max="18" width="3.875" customWidth="1"/>
    <col min="19" max="20" width="5.25" customWidth="1"/>
    <col min="21" max="21" width="6.625" style="43" customWidth="1"/>
    <col min="22" max="22" width="5" customWidth="1"/>
    <col min="23" max="23" width="6.25" customWidth="1"/>
    <col min="24" max="24" width="4.625" style="49" customWidth="1"/>
    <col min="25" max="25" width="3.875" style="34" customWidth="1"/>
    <col min="26" max="26" width="4.125" customWidth="1"/>
    <col min="27" max="27" width="4.375" customWidth="1"/>
    <col min="28" max="28" width="7.875" style="43" customWidth="1"/>
    <col min="29" max="29" width="3.625" customWidth="1"/>
    <col min="30" max="30" width="3.875" customWidth="1"/>
    <col min="31" max="31" width="3.5" customWidth="1"/>
    <col min="32" max="32" width="5" customWidth="1"/>
    <col min="33" max="33" width="5.25" style="47" customWidth="1"/>
    <col min="34" max="34" width="7.375" style="18" customWidth="1"/>
    <col min="35" max="35" width="4.875" customWidth="1"/>
    <col min="36" max="36" width="5.125" customWidth="1"/>
    <col min="37" max="37" width="8.75" style="48" customWidth="1"/>
    <col min="38" max="39" width="4.75" style="49" customWidth="1"/>
    <col min="40" max="40" width="6.5" style="39" customWidth="1"/>
    <col min="41" max="41" width="6.875" style="39" customWidth="1"/>
    <col min="42" max="42" width="3.25" customWidth="1"/>
  </cols>
  <sheetData>
    <row r="1" spans="1:41" ht="14.25" customHeight="1"/>
    <row r="2" spans="1:41" s="28" customFormat="1" ht="26.1" customHeight="1">
      <c r="A2" s="27"/>
      <c r="B2" s="209" t="s">
        <v>50</v>
      </c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09"/>
      <c r="AE2" s="209"/>
      <c r="AF2" s="209"/>
      <c r="AG2" s="209"/>
      <c r="AH2" s="209"/>
      <c r="AI2" s="209"/>
      <c r="AJ2" s="209"/>
      <c r="AK2" s="209"/>
      <c r="AL2" s="209"/>
      <c r="AM2" s="209"/>
      <c r="AN2" s="209"/>
      <c r="AO2" s="209"/>
    </row>
    <row r="3" spans="1:41" s="1" customFormat="1" ht="26.1" customHeight="1">
      <c r="K3" s="48"/>
      <c r="U3" s="40"/>
      <c r="X3" s="49"/>
      <c r="Y3" s="34"/>
      <c r="AB3" s="40"/>
      <c r="AG3" s="46"/>
      <c r="AH3" s="15"/>
      <c r="AK3" s="48"/>
      <c r="AL3" s="49"/>
      <c r="AM3" s="50" t="s">
        <v>40</v>
      </c>
      <c r="AN3" s="34"/>
      <c r="AO3" s="34"/>
    </row>
    <row r="4" spans="1:41" s="1" customFormat="1" ht="14.25" customHeight="1" thickBot="1">
      <c r="K4" s="48"/>
      <c r="U4" s="40"/>
      <c r="X4" s="49"/>
      <c r="Y4" s="34"/>
      <c r="AB4" s="40"/>
      <c r="AG4" s="46"/>
      <c r="AH4" s="15"/>
      <c r="AK4" s="48"/>
      <c r="AL4" s="49"/>
      <c r="AM4" s="50"/>
      <c r="AN4" s="34"/>
      <c r="AO4" s="34"/>
    </row>
    <row r="5" spans="1:41" s="1" customFormat="1" ht="26.1" customHeight="1">
      <c r="A5" s="2"/>
      <c r="B5" s="19" t="s">
        <v>18</v>
      </c>
      <c r="C5" s="73" t="s">
        <v>18</v>
      </c>
      <c r="D5" s="191" t="s">
        <v>12</v>
      </c>
      <c r="E5" s="6" t="s">
        <v>21</v>
      </c>
      <c r="F5" s="204" t="s">
        <v>75</v>
      </c>
      <c r="G5" s="204" t="s">
        <v>76</v>
      </c>
      <c r="H5" s="206" t="s">
        <v>1</v>
      </c>
      <c r="I5" s="6" t="s">
        <v>17</v>
      </c>
      <c r="J5" s="206" t="s">
        <v>3</v>
      </c>
      <c r="K5" s="191" t="s">
        <v>27</v>
      </c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 t="s">
        <v>28</v>
      </c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2" t="s">
        <v>17</v>
      </c>
      <c r="AL5" s="192"/>
      <c r="AM5" s="192"/>
      <c r="AN5" s="6" t="s">
        <v>23</v>
      </c>
      <c r="AO5" s="193" t="s">
        <v>24</v>
      </c>
    </row>
    <row r="6" spans="1:41" s="1" customFormat="1" ht="26.1" customHeight="1">
      <c r="A6" s="2"/>
      <c r="B6" s="20" t="s">
        <v>19</v>
      </c>
      <c r="C6" s="74" t="s">
        <v>19</v>
      </c>
      <c r="D6" s="208"/>
      <c r="E6" s="22" t="s">
        <v>46</v>
      </c>
      <c r="F6" s="205"/>
      <c r="G6" s="205"/>
      <c r="H6" s="199"/>
      <c r="I6" s="23" t="s">
        <v>29</v>
      </c>
      <c r="J6" s="207"/>
      <c r="K6" s="78" t="s">
        <v>42</v>
      </c>
      <c r="L6" s="21" t="s">
        <v>43</v>
      </c>
      <c r="M6" s="10" t="s">
        <v>0</v>
      </c>
      <c r="N6" s="10" t="s">
        <v>2</v>
      </c>
      <c r="O6" s="10" t="s">
        <v>30</v>
      </c>
      <c r="P6" s="10" t="s">
        <v>4</v>
      </c>
      <c r="Q6" s="10" t="s">
        <v>36</v>
      </c>
      <c r="R6" s="10" t="s">
        <v>38</v>
      </c>
      <c r="S6" s="10" t="s">
        <v>5</v>
      </c>
      <c r="T6" s="10" t="s">
        <v>6</v>
      </c>
      <c r="U6" s="195" t="s">
        <v>7</v>
      </c>
      <c r="V6" s="7" t="s">
        <v>31</v>
      </c>
      <c r="W6" s="7" t="s">
        <v>32</v>
      </c>
      <c r="X6" s="78" t="s">
        <v>45</v>
      </c>
      <c r="Y6" s="21" t="s">
        <v>44</v>
      </c>
      <c r="Z6" s="10" t="s">
        <v>33</v>
      </c>
      <c r="AA6" s="10" t="s">
        <v>15</v>
      </c>
      <c r="AB6" s="41" t="s">
        <v>16</v>
      </c>
      <c r="AC6" s="10" t="s">
        <v>8</v>
      </c>
      <c r="AD6" s="10" t="s">
        <v>37</v>
      </c>
      <c r="AE6" s="10" t="s">
        <v>39</v>
      </c>
      <c r="AF6" s="10" t="s">
        <v>9</v>
      </c>
      <c r="AG6" s="10" t="s">
        <v>10</v>
      </c>
      <c r="AH6" s="197" t="s">
        <v>11</v>
      </c>
      <c r="AI6" s="7" t="s">
        <v>31</v>
      </c>
      <c r="AJ6" s="7" t="s">
        <v>32</v>
      </c>
      <c r="AK6" s="52" t="s">
        <v>22</v>
      </c>
      <c r="AL6" s="52" t="s">
        <v>25</v>
      </c>
      <c r="AM6" s="52" t="s">
        <v>26</v>
      </c>
      <c r="AN6" s="8" t="s">
        <v>14</v>
      </c>
      <c r="AO6" s="194"/>
    </row>
    <row r="7" spans="1:41" s="1" customFormat="1" ht="29.45" customHeight="1" thickBot="1">
      <c r="A7" s="3"/>
      <c r="B7" s="76" t="s">
        <v>47</v>
      </c>
      <c r="C7" s="75" t="s">
        <v>47</v>
      </c>
      <c r="D7" s="22" t="s">
        <v>34</v>
      </c>
      <c r="E7" s="22" t="s">
        <v>20</v>
      </c>
      <c r="F7" s="22" t="s">
        <v>13</v>
      </c>
      <c r="G7" s="22" t="s">
        <v>13</v>
      </c>
      <c r="H7" s="22" t="s">
        <v>13</v>
      </c>
      <c r="I7" s="22" t="s">
        <v>13</v>
      </c>
      <c r="J7" s="199"/>
      <c r="K7" s="79" t="s">
        <v>34</v>
      </c>
      <c r="L7" s="22" t="s">
        <v>34</v>
      </c>
      <c r="M7" s="22" t="s">
        <v>13</v>
      </c>
      <c r="N7" s="22" t="s">
        <v>13</v>
      </c>
      <c r="O7" s="22"/>
      <c r="P7" s="22" t="s">
        <v>13</v>
      </c>
      <c r="Q7" s="22" t="s">
        <v>13</v>
      </c>
      <c r="R7" s="22" t="s">
        <v>13</v>
      </c>
      <c r="S7" s="22" t="s">
        <v>13</v>
      </c>
      <c r="T7" s="22" t="s">
        <v>13</v>
      </c>
      <c r="U7" s="196"/>
      <c r="V7" s="199" t="s">
        <v>35</v>
      </c>
      <c r="W7" s="199"/>
      <c r="X7" s="79" t="s">
        <v>34</v>
      </c>
      <c r="Y7" s="22" t="s">
        <v>34</v>
      </c>
      <c r="Z7" s="22" t="s">
        <v>13</v>
      </c>
      <c r="AA7" s="22" t="s">
        <v>13</v>
      </c>
      <c r="AB7" s="42"/>
      <c r="AC7" s="22" t="s">
        <v>13</v>
      </c>
      <c r="AD7" s="22" t="s">
        <v>13</v>
      </c>
      <c r="AE7" s="22" t="s">
        <v>13</v>
      </c>
      <c r="AF7" s="22" t="s">
        <v>13</v>
      </c>
      <c r="AG7" s="22" t="s">
        <v>13</v>
      </c>
      <c r="AH7" s="198"/>
      <c r="AI7" s="199" t="s">
        <v>35</v>
      </c>
      <c r="AJ7" s="199"/>
      <c r="AK7" s="53" t="s">
        <v>51</v>
      </c>
      <c r="AL7" s="200" t="s">
        <v>35</v>
      </c>
      <c r="AM7" s="201"/>
      <c r="AN7" s="202" t="s">
        <v>74</v>
      </c>
      <c r="AO7" s="203"/>
    </row>
    <row r="8" spans="1:41" s="1" customFormat="1" ht="26.1" customHeight="1">
      <c r="A8" s="3"/>
      <c r="B8" s="188">
        <v>100</v>
      </c>
      <c r="C8" s="5">
        <v>100</v>
      </c>
      <c r="D8" s="5">
        <v>0</v>
      </c>
      <c r="E8" s="5">
        <v>150</v>
      </c>
      <c r="F8" s="5">
        <f>C8+20+E8-60</f>
        <v>210</v>
      </c>
      <c r="G8" s="5">
        <f>C8-20</f>
        <v>80</v>
      </c>
      <c r="H8" s="5">
        <f>(F8-G8)*J8</f>
        <v>195</v>
      </c>
      <c r="I8" s="5">
        <f>2*P8+E8</f>
        <v>242.37604307034013</v>
      </c>
      <c r="J8" s="5">
        <v>1.5</v>
      </c>
      <c r="K8" s="51">
        <v>30</v>
      </c>
      <c r="L8" s="5">
        <f t="shared" ref="L8:L17" si="0">K8-D8</f>
        <v>30</v>
      </c>
      <c r="M8" s="5">
        <f>H8/COS(K8*PI()/180)</f>
        <v>225.16660498395404</v>
      </c>
      <c r="N8" s="5">
        <f>H8*TAN(K8*PI()/180)</f>
        <v>112.58330249197702</v>
      </c>
      <c r="O8" s="5">
        <f t="shared" ref="O8:O27" si="1">J8/COS(K8*PI()/180)</f>
        <v>1.7320508075688772</v>
      </c>
      <c r="P8" s="24">
        <f t="shared" ref="P8:P27" si="2">40/COS(K8*PI()/180)</f>
        <v>46.188021535170058</v>
      </c>
      <c r="Q8" s="24">
        <f t="shared" ref="Q8:Q27" si="3">F8/U8+P8</f>
        <v>102.14658608739532</v>
      </c>
      <c r="R8" s="24">
        <f>G8/U8+P8</f>
        <v>67.505569936017778</v>
      </c>
      <c r="S8" s="92">
        <f>30/COS(K8*PI()/180)</f>
        <v>34.641016151377542</v>
      </c>
      <c r="T8" s="95" t="s">
        <v>78</v>
      </c>
      <c r="U8" s="35">
        <f>(4+SIN(K8*PI()/180)/J8)*COS(K8*PI()/180)</f>
        <v>3.7527767497325675</v>
      </c>
      <c r="V8" s="25">
        <f>(P8*J8*(F8^2-G8^2)/2+J8*(F8^3-G8^3)/(6*U8))/1000000</f>
        <v>1.8888014056538605</v>
      </c>
      <c r="W8" s="25" t="e">
        <f>(J8*(P8+S8+T8)*(F8-G8)*60+J8*(F8^2-G8^2)*60/(2*U8))/1000000</f>
        <v>#VALUE!</v>
      </c>
      <c r="X8" s="80">
        <v>30</v>
      </c>
      <c r="Y8" s="72">
        <f>X8+D8</f>
        <v>30</v>
      </c>
      <c r="Z8" s="5">
        <f t="shared" ref="Z8:Z27" si="4">IF(D8&gt;20,H8/COS(X8*PI()/180),H8/COS(X8*PI()/180))</f>
        <v>225.16660498395404</v>
      </c>
      <c r="AA8" s="5">
        <f>H8*TAN(ABS(X8)*PI()/180)</f>
        <v>112.58330249197702</v>
      </c>
      <c r="AB8" s="35">
        <f>J8/COS(X8*PI()/180)</f>
        <v>1.7320508075688772</v>
      </c>
      <c r="AC8" s="24">
        <f>40/COS(ABS(X8)*PI()/180)</f>
        <v>46.188021535170058</v>
      </c>
      <c r="AD8" s="24">
        <f t="shared" ref="AD8:AD27" si="5">F8/AH8+AC8</f>
        <v>102.14658608739532</v>
      </c>
      <c r="AE8" s="24">
        <f t="shared" ref="AE8:AE27" si="6">G8/AH8+AC8</f>
        <v>67.505569936017778</v>
      </c>
      <c r="AF8" s="92">
        <f>30/COS(X8*PI()/180)</f>
        <v>34.641016151377542</v>
      </c>
      <c r="AG8" s="92">
        <f>IF(X8&gt;0,20/COS(ATAN((AA8+AE8-AD8)/H8)),20/COS(ATAN((AA8-AE8+AD8)/H8)))</f>
        <v>21.538461538461537</v>
      </c>
      <c r="AH8" s="26">
        <f t="shared" ref="AH8:AH27" si="7">(4+SIN(X8*PI()/180)/J8)*COS(X8*PI()/180)</f>
        <v>3.7527767497325675</v>
      </c>
      <c r="AI8" s="25">
        <f>(AC8*J8*(F8^2-G8^2)/2+J8*(F8^3-G8^3)/(6*AH8))/1000000</f>
        <v>1.8888014056538605</v>
      </c>
      <c r="AJ8" s="25">
        <f>(J8*(AC8+AF8+AG8)*(F8-G8)*60+J8*(F8^2-G8^2)*60/(2*AH8))/1000000</f>
        <v>1.6497650017080838</v>
      </c>
      <c r="AK8" s="54">
        <f>(0.2*0.4-0.05*0.05/2)*(I8/100+0.1)</f>
        <v>0.19874613391789292</v>
      </c>
      <c r="AL8" s="51">
        <f>(F8/100*I8/100-PI()*((E8+2*20)/100)^2/4)*40/100</f>
        <v>0.90184381384494172</v>
      </c>
      <c r="AM8" s="51">
        <f>0.6*0.6*(I8/100+0.2)</f>
        <v>0.94455375505322459</v>
      </c>
      <c r="AN8" s="89" t="e">
        <f>IF(X8&gt;0,(E8+E8+N8+AA8)*H8/2/10000*0.4+(E8+N8+AA8+R8+T8+AE8+AG8)/100*2*0.4,(E8+E8+N8-AA8)*H8/2/10000*0.4+(E8+N8-AA8+R8+T8+AE8+AG8)/100*2*0.4)</f>
        <v>#VALUE!</v>
      </c>
      <c r="AO8" s="90" t="e">
        <f>IF(X8&gt;0,(E8+N8+AA8+R8+T8+AE8+AG8)/100*0.8*0.4,(E8+N8-AA8+R8+T8+AE8+AG8)/100*0.8*0.4)</f>
        <v>#VALUE!</v>
      </c>
    </row>
    <row r="9" spans="1:41" s="1" customFormat="1" ht="26.1" customHeight="1">
      <c r="A9" s="4"/>
      <c r="B9" s="189"/>
      <c r="C9" s="7">
        <v>100</v>
      </c>
      <c r="D9" s="7">
        <v>5</v>
      </c>
      <c r="E9" s="7">
        <v>150</v>
      </c>
      <c r="F9" s="7">
        <f t="shared" ref="F9:F17" si="8">C9+20+E9-60</f>
        <v>210</v>
      </c>
      <c r="G9" s="7">
        <f t="shared" ref="G9:G17" si="9">C9-20</f>
        <v>80</v>
      </c>
      <c r="H9" s="7">
        <f>(F9-G9)*J9</f>
        <v>195</v>
      </c>
      <c r="I9" s="7">
        <f>2*P9+E9</f>
        <v>247.66196710091648</v>
      </c>
      <c r="J9" s="7">
        <v>1.5</v>
      </c>
      <c r="K9" s="52">
        <v>35</v>
      </c>
      <c r="L9" s="7">
        <f>K9-D9</f>
        <v>30</v>
      </c>
      <c r="M9" s="7">
        <f>H9/COS(K9*PI()/180)</f>
        <v>238.05104480848394</v>
      </c>
      <c r="N9" s="7">
        <f>H9*TAN(K9*PI()/180)</f>
        <v>136.5404699508934</v>
      </c>
      <c r="O9" s="7">
        <f>J9/COS(K9*PI()/180)</f>
        <v>1.8311618831421841</v>
      </c>
      <c r="P9" s="9">
        <f>40/COS(K9*PI()/180)</f>
        <v>48.830983550458242</v>
      </c>
      <c r="Q9" s="9">
        <f>F9/U9+P9</f>
        <v>107.32942791833369</v>
      </c>
      <c r="R9" s="9">
        <f>G9/U9+P9</f>
        <v>71.116105214410794</v>
      </c>
      <c r="S9" s="91">
        <f t="shared" ref="S9:S17" si="10">30/COS(K9*PI()/180)</f>
        <v>36.623237662843678</v>
      </c>
      <c r="T9" s="91">
        <f t="shared" ref="T9:T17" si="11">20/COS(ATAN((N9+R9-Q9)/H9))</f>
        <v>22.491850866948859</v>
      </c>
      <c r="U9" s="36">
        <f>(4+SIN(K9*PI()/180)/J9)*COS(K9*PI()/180)</f>
        <v>3.5898390507512699</v>
      </c>
      <c r="V9" s="44">
        <f>(P9*J9*(F9^2-G9^2)/2+J9*(F9^3-G9^3)/(6*U9))/1000000</f>
        <v>1.9899852143827095</v>
      </c>
      <c r="W9" s="44">
        <f>(J9*(P9+S9+T9)*(F9-G9)*60+J9*(F9^2-G9^2)*60/(2*U9))/1000000</f>
        <v>1.7355529046251279</v>
      </c>
      <c r="X9" s="81">
        <v>0</v>
      </c>
      <c r="Y9" s="11">
        <f>X9+D9</f>
        <v>5</v>
      </c>
      <c r="Z9" s="7">
        <f>IF(D9&gt;20,H9/COS(X9*PI()/180),H9/COS(X9*PI()/180))</f>
        <v>195</v>
      </c>
      <c r="AA9" s="7">
        <f>H9*TAN(ABS(X9)*PI()/180)</f>
        <v>0</v>
      </c>
      <c r="AB9" s="36">
        <f>J9/COS(X9*PI()/180)</f>
        <v>1.5</v>
      </c>
      <c r="AC9" s="9">
        <f>40/COS(ABS(X9)*PI()/180)</f>
        <v>40</v>
      </c>
      <c r="AD9" s="9">
        <f>F9/AH9+AC9</f>
        <v>92.5</v>
      </c>
      <c r="AE9" s="9">
        <f>G9/AH9+AC9</f>
        <v>60</v>
      </c>
      <c r="AF9" s="91">
        <f t="shared" ref="AF9:AF17" si="12">30/COS(X9*PI()/180)</f>
        <v>30</v>
      </c>
      <c r="AG9" s="91">
        <f t="shared" ref="AG9:AG17" si="13">IF(X9&gt;0,20/COS(ATAN((AA9+AE9-AD9)/H9)),20/COS(ATAN((AA9-AE9+AD9)/H9)))</f>
        <v>20.275875100994064</v>
      </c>
      <c r="AH9" s="16">
        <f>(4+SIN(X9*PI()/180)/J9)*COS(X9*PI()/180)</f>
        <v>4</v>
      </c>
      <c r="AI9" s="44">
        <f>(AC9*J9*(F9^2-G9^2)/2+J9*(F9^3-G9^3)/(6*AH9))/1000000</f>
        <v>1.6778124999999999</v>
      </c>
      <c r="AJ9" s="44">
        <f t="shared" ref="AJ9:AJ27" si="14">(J9*(AC9+AF9+AG9)*(F9-G9)*60+J9*(F9^2-G9^2)*60/(2*AH9))/1000000</f>
        <v>1.4803527386816304</v>
      </c>
      <c r="AK9" s="55">
        <f>(0.2*0.4-0.05*0.05/2)*(I9/100+0.1)</f>
        <v>0.20290879909197179</v>
      </c>
      <c r="AL9" s="52">
        <f>(F9/100*I9/100-PI()*((E9+2*20)/100)^2/4)*40/100</f>
        <v>0.94624557570178336</v>
      </c>
      <c r="AM9" s="52">
        <f t="shared" ref="AM9:AM27" si="15">0.6*0.6*(I9/100+0.2)</f>
        <v>0.96358308156329942</v>
      </c>
      <c r="AN9" s="85">
        <f>IF(X9&gt;0,(E9+E9+N9+AA9)*H9/2/10000*0.4+(E9+N9+AA9+R9+T9+AE9+AG9)/100*2*0.4,(E9+E9+N9-AA9)*H9/2/10000*0.4+(E9+N9-AA9+R9+T9+AE9+AG9)/100*2*0.4)</f>
        <v>5.3859022418744615</v>
      </c>
      <c r="AO9" s="86">
        <f>IF(X9&gt;0,(E9+N9+AA9+R9+T9+AE9+AG9)/100*0.8*0.4,(E9+N9-AA9+R9+T9+AE9+AG9)/100*0.8*0.4)</f>
        <v>1.473357763626391</v>
      </c>
    </row>
    <row r="10" spans="1:41" s="1" customFormat="1" ht="26.1" customHeight="1">
      <c r="A10" s="4"/>
      <c r="B10" s="189"/>
      <c r="C10" s="7">
        <v>100</v>
      </c>
      <c r="D10" s="7">
        <v>10</v>
      </c>
      <c r="E10" s="7">
        <v>150</v>
      </c>
      <c r="F10" s="7">
        <f t="shared" si="8"/>
        <v>210</v>
      </c>
      <c r="G10" s="7">
        <f t="shared" si="9"/>
        <v>80</v>
      </c>
      <c r="H10" s="7">
        <f t="shared" ref="H10:H27" si="16">(F10-G10)*J10</f>
        <v>195</v>
      </c>
      <c r="I10" s="7">
        <f t="shared" ref="I10:I17" si="17">2*P10+E10</f>
        <v>247.66196710091648</v>
      </c>
      <c r="J10" s="7">
        <v>1.5</v>
      </c>
      <c r="K10" s="52">
        <v>35</v>
      </c>
      <c r="L10" s="7">
        <f t="shared" si="0"/>
        <v>25</v>
      </c>
      <c r="M10" s="7">
        <f t="shared" ref="M10:M27" si="18">H10/COS(K10*PI()/180)</f>
        <v>238.05104480848394</v>
      </c>
      <c r="N10" s="7">
        <f t="shared" ref="N10:N27" si="19">H10*TAN(K10*PI()/180)</f>
        <v>136.5404699508934</v>
      </c>
      <c r="O10" s="7">
        <f t="shared" si="1"/>
        <v>1.8311618831421841</v>
      </c>
      <c r="P10" s="9">
        <f t="shared" si="2"/>
        <v>48.830983550458242</v>
      </c>
      <c r="Q10" s="9">
        <f t="shared" si="3"/>
        <v>107.32942791833369</v>
      </c>
      <c r="R10" s="9">
        <f t="shared" ref="R10:R27" si="20">G10/U10+P10</f>
        <v>71.116105214410794</v>
      </c>
      <c r="S10" s="91">
        <f t="shared" si="10"/>
        <v>36.623237662843678</v>
      </c>
      <c r="T10" s="91">
        <f t="shared" si="11"/>
        <v>22.491850866948859</v>
      </c>
      <c r="U10" s="36">
        <f t="shared" ref="U10:U27" si="21">(4+SIN(K10*PI()/180)/J10)*COS(K10*PI()/180)</f>
        <v>3.5898390507512699</v>
      </c>
      <c r="V10" s="44">
        <f t="shared" ref="V10:V17" si="22">(P10*J10*(F10^2-G10^2)/2+J10*(F10^3-G10^3)/(6*U10))/1000000</f>
        <v>1.9899852143827095</v>
      </c>
      <c r="W10" s="44">
        <f t="shared" ref="W10:W17" si="23">(J10*(P10+S10+T10)*(F10-G10)*60+J10*(F10^2-G10^2)*60/(2*U10))/1000000</f>
        <v>1.7355529046251279</v>
      </c>
      <c r="X10" s="81">
        <v>0</v>
      </c>
      <c r="Y10" s="11">
        <f t="shared" ref="Y10:Y17" si="24">X10+D10</f>
        <v>10</v>
      </c>
      <c r="Z10" s="7">
        <f t="shared" si="4"/>
        <v>195</v>
      </c>
      <c r="AA10" s="7">
        <f t="shared" ref="AA10:AA27" si="25">H10*TAN(ABS(X10)*PI()/180)</f>
        <v>0</v>
      </c>
      <c r="AB10" s="36">
        <f t="shared" ref="AB10:AB27" si="26">J10/COS(X10*PI()/180)</f>
        <v>1.5</v>
      </c>
      <c r="AC10" s="9">
        <f t="shared" ref="AC10:AC17" si="27">40/COS(ABS(X10)*PI()/180)</f>
        <v>40</v>
      </c>
      <c r="AD10" s="9">
        <f t="shared" si="5"/>
        <v>92.5</v>
      </c>
      <c r="AE10" s="9">
        <f t="shared" si="6"/>
        <v>60</v>
      </c>
      <c r="AF10" s="91">
        <f t="shared" si="12"/>
        <v>30</v>
      </c>
      <c r="AG10" s="91">
        <f t="shared" si="13"/>
        <v>20.275875100994064</v>
      </c>
      <c r="AH10" s="16">
        <f t="shared" si="7"/>
        <v>4</v>
      </c>
      <c r="AI10" s="44">
        <f t="shared" ref="AI10:AI27" si="28">(AC10*J10*(F10^2-G10^2)/2+J10*(F10^3-G10^3)/(6*AH10))/1000000</f>
        <v>1.6778124999999999</v>
      </c>
      <c r="AJ10" s="44">
        <f t="shared" si="14"/>
        <v>1.4803527386816304</v>
      </c>
      <c r="AK10" s="55">
        <f t="shared" ref="AK10:AK17" si="29">(0.2*0.4-0.05*0.05/2)*(I10/100+0.1)</f>
        <v>0.20290879909197179</v>
      </c>
      <c r="AL10" s="52">
        <f t="shared" ref="AL10:AL27" si="30">(F10/100*I10/100-PI()*((E10+2*20)/100)^2/4)*40/100</f>
        <v>0.94624557570178336</v>
      </c>
      <c r="AM10" s="52">
        <f t="shared" si="15"/>
        <v>0.96358308156329942</v>
      </c>
      <c r="AN10" s="85">
        <f>IF(X10&gt;0,(E10+E10+N10+AA10)*H10/2/10000*0.4+(E10+N10+AA10+R10+T10+AE10+AG10)/100*2*0.4,(E10+E10+N10-AA10)*H10/2/10000*0.4+(E10+N10-AA10+R10+T10+AE10+AG10)/100*2*0.4)</f>
        <v>5.3859022418744615</v>
      </c>
      <c r="AO10" s="86">
        <f>IF(X10&gt;0,(E10+N10+AA10+R10+T10+AE10+AG10)/100*0.8*0.4,(E10+N10-AA10+R10+T10+AE10+AG10)/100*0.8*0.4)</f>
        <v>1.473357763626391</v>
      </c>
    </row>
    <row r="11" spans="1:41" s="1" customFormat="1" ht="26.1" customHeight="1">
      <c r="A11" s="4"/>
      <c r="B11" s="189"/>
      <c r="C11" s="7">
        <v>100</v>
      </c>
      <c r="D11" s="7">
        <v>15</v>
      </c>
      <c r="E11" s="7">
        <v>150</v>
      </c>
      <c r="F11" s="7">
        <f t="shared" si="8"/>
        <v>210</v>
      </c>
      <c r="G11" s="7">
        <f t="shared" si="9"/>
        <v>80</v>
      </c>
      <c r="H11" s="7">
        <f>(F11-G11)*J11</f>
        <v>195</v>
      </c>
      <c r="I11" s="7">
        <f>2*P11+E11</f>
        <v>247.66196710091648</v>
      </c>
      <c r="J11" s="7">
        <v>1.5</v>
      </c>
      <c r="K11" s="52">
        <v>35</v>
      </c>
      <c r="L11" s="7">
        <f>K11-D11</f>
        <v>20</v>
      </c>
      <c r="M11" s="7">
        <f>H11/COS(K11*PI()/180)</f>
        <v>238.05104480848394</v>
      </c>
      <c r="N11" s="7">
        <f>H11*TAN(K11*PI()/180)</f>
        <v>136.5404699508934</v>
      </c>
      <c r="O11" s="7">
        <f>J11/COS(K11*PI()/180)</f>
        <v>1.8311618831421841</v>
      </c>
      <c r="P11" s="9">
        <f>40/COS(K11*PI()/180)</f>
        <v>48.830983550458242</v>
      </c>
      <c r="Q11" s="9">
        <f>F11/U11+P11</f>
        <v>107.32942791833369</v>
      </c>
      <c r="R11" s="9">
        <f>G11/U11+P11</f>
        <v>71.116105214410794</v>
      </c>
      <c r="S11" s="91">
        <f t="shared" si="10"/>
        <v>36.623237662843678</v>
      </c>
      <c r="T11" s="91">
        <f t="shared" si="11"/>
        <v>22.491850866948859</v>
      </c>
      <c r="U11" s="36">
        <f>(4+SIN(K11*PI()/180)/J11)*COS(K11*PI()/180)</f>
        <v>3.5898390507512699</v>
      </c>
      <c r="V11" s="44">
        <f>(P11*J11*(F11^2-G11^2)/2+J11*(F11^3-G11^3)/(6*U11))/1000000</f>
        <v>1.9899852143827095</v>
      </c>
      <c r="W11" s="44">
        <f t="shared" si="23"/>
        <v>1.7355529046251279</v>
      </c>
      <c r="X11" s="81">
        <v>0</v>
      </c>
      <c r="Y11" s="11">
        <f>X11+D11</f>
        <v>15</v>
      </c>
      <c r="Z11" s="7">
        <f>IF(D11&gt;20,H11/COS(X11*PI()/180),H11/COS(X11*PI()/180))</f>
        <v>195</v>
      </c>
      <c r="AA11" s="7">
        <f>H11*TAN(ABS(X11)*PI()/180)</f>
        <v>0</v>
      </c>
      <c r="AB11" s="36">
        <f>J11/COS(X11*PI()/180)</f>
        <v>1.5</v>
      </c>
      <c r="AC11" s="9">
        <f>40/COS(ABS(X11)*PI()/180)</f>
        <v>40</v>
      </c>
      <c r="AD11" s="9">
        <f>F11/AH11+AC11</f>
        <v>92.5</v>
      </c>
      <c r="AE11" s="9">
        <f>G11/AH11+AC11</f>
        <v>60</v>
      </c>
      <c r="AF11" s="91">
        <f t="shared" si="12"/>
        <v>30</v>
      </c>
      <c r="AG11" s="91">
        <f t="shared" si="13"/>
        <v>20.275875100994064</v>
      </c>
      <c r="AH11" s="16">
        <f>(4+SIN(X11*PI()/180)/J11)*COS(X11*PI()/180)</f>
        <v>4</v>
      </c>
      <c r="AI11" s="44">
        <f>(AC11*J11*(F11^2-G11^2)/2+J11*(F11^3-G11^3)/(6*AH11))/1000000</f>
        <v>1.6778124999999999</v>
      </c>
      <c r="AJ11" s="44">
        <f t="shared" si="14"/>
        <v>1.4803527386816304</v>
      </c>
      <c r="AK11" s="55">
        <f>(0.2*0.4-0.05*0.05/2)*(I11/100+0.1)</f>
        <v>0.20290879909197179</v>
      </c>
      <c r="AL11" s="52">
        <f>(F11/100*I11/100-PI()*((E11+2*20)/100)^2/4)*40/100</f>
        <v>0.94624557570178336</v>
      </c>
      <c r="AM11" s="52">
        <f t="shared" si="15"/>
        <v>0.96358308156329942</v>
      </c>
      <c r="AN11" s="85">
        <f>IF(X11&gt;0,(E11+E11+N11+AA11)*H11/2/10000*0.4+(E11+N11+AA11+R11+T11+AE11+AG11)/100*2*0.4,(E11+E11+N11-AA11)*H11/2/10000*0.4+(E11+N11-AA11+R11+T11+AE11+AG11)/100*2*0.4)</f>
        <v>5.3859022418744615</v>
      </c>
      <c r="AO11" s="86">
        <f>IF(X11&gt;0,(E11+N11+AA11+R11+T11+AE11+AG11)/100*0.8*0.4,(E11+N11-AA11+R11+T11+AE11+AG11)/100*0.8*0.4)</f>
        <v>1.473357763626391</v>
      </c>
    </row>
    <row r="12" spans="1:41" s="1" customFormat="1" ht="26.1" customHeight="1">
      <c r="B12" s="189"/>
      <c r="C12" s="7">
        <v>100</v>
      </c>
      <c r="D12" s="7">
        <v>20</v>
      </c>
      <c r="E12" s="7">
        <v>150</v>
      </c>
      <c r="F12" s="7">
        <f t="shared" si="8"/>
        <v>210</v>
      </c>
      <c r="G12" s="7">
        <f t="shared" si="9"/>
        <v>80</v>
      </c>
      <c r="H12" s="7">
        <f t="shared" si="16"/>
        <v>195</v>
      </c>
      <c r="I12" s="7">
        <f t="shared" si="17"/>
        <v>247.66196710091648</v>
      </c>
      <c r="J12" s="7">
        <v>1.5</v>
      </c>
      <c r="K12" s="52">
        <v>35</v>
      </c>
      <c r="L12" s="7">
        <f t="shared" si="0"/>
        <v>15</v>
      </c>
      <c r="M12" s="7">
        <f t="shared" si="18"/>
        <v>238.05104480848394</v>
      </c>
      <c r="N12" s="7">
        <f t="shared" si="19"/>
        <v>136.5404699508934</v>
      </c>
      <c r="O12" s="7">
        <f t="shared" si="1"/>
        <v>1.8311618831421841</v>
      </c>
      <c r="P12" s="9">
        <f t="shared" si="2"/>
        <v>48.830983550458242</v>
      </c>
      <c r="Q12" s="9">
        <f t="shared" si="3"/>
        <v>107.32942791833369</v>
      </c>
      <c r="R12" s="9">
        <f t="shared" si="20"/>
        <v>71.116105214410794</v>
      </c>
      <c r="S12" s="91">
        <f t="shared" si="10"/>
        <v>36.623237662843678</v>
      </c>
      <c r="T12" s="91">
        <f t="shared" si="11"/>
        <v>22.491850866948859</v>
      </c>
      <c r="U12" s="36">
        <f t="shared" si="21"/>
        <v>3.5898390507512699</v>
      </c>
      <c r="V12" s="44">
        <f t="shared" si="22"/>
        <v>1.9899852143827095</v>
      </c>
      <c r="W12" s="44">
        <f t="shared" si="23"/>
        <v>1.7355529046251279</v>
      </c>
      <c r="X12" s="81">
        <v>0</v>
      </c>
      <c r="Y12" s="11">
        <f t="shared" si="24"/>
        <v>20</v>
      </c>
      <c r="Z12" s="7">
        <f t="shared" si="4"/>
        <v>195</v>
      </c>
      <c r="AA12" s="7">
        <f t="shared" si="25"/>
        <v>0</v>
      </c>
      <c r="AB12" s="36">
        <f t="shared" si="26"/>
        <v>1.5</v>
      </c>
      <c r="AC12" s="9">
        <f t="shared" si="27"/>
        <v>40</v>
      </c>
      <c r="AD12" s="9">
        <f t="shared" si="5"/>
        <v>92.5</v>
      </c>
      <c r="AE12" s="9">
        <f t="shared" si="6"/>
        <v>60</v>
      </c>
      <c r="AF12" s="91">
        <f t="shared" si="12"/>
        <v>30</v>
      </c>
      <c r="AG12" s="91">
        <f t="shared" si="13"/>
        <v>20.275875100994064</v>
      </c>
      <c r="AH12" s="16">
        <f t="shared" si="7"/>
        <v>4</v>
      </c>
      <c r="AI12" s="44">
        <f t="shared" si="28"/>
        <v>1.6778124999999999</v>
      </c>
      <c r="AJ12" s="44">
        <f t="shared" si="14"/>
        <v>1.4803527386816304</v>
      </c>
      <c r="AK12" s="55">
        <f t="shared" si="29"/>
        <v>0.20290879909197179</v>
      </c>
      <c r="AL12" s="52">
        <f t="shared" si="30"/>
        <v>0.94624557570178336</v>
      </c>
      <c r="AM12" s="52">
        <f t="shared" si="15"/>
        <v>0.96358308156329942</v>
      </c>
      <c r="AN12" s="85">
        <f t="shared" ref="AN12:AN17" si="31">IF(X12&gt;0,(E12+E12+N12+AA12)*H12/2/10000*0.4+(E12+N12+AA12+R12+T12+AE12+AG12)/100*2*0.4,(E12+E12+N12-AA12)*H12/2/10000*0.4+(E12+N12-AA12+R12+T12+AE12+AG12)/100*2*0.4)</f>
        <v>5.3859022418744615</v>
      </c>
      <c r="AO12" s="86">
        <f t="shared" ref="AO12:AO17" si="32">IF(X12&gt;0,(E12+N12+AA12+R12+T12+AE12+AG12)/100*0.8*0.4,(E12+N12-AA12+R12+T12+AE12+AG12)/100*0.8*0.4)</f>
        <v>1.473357763626391</v>
      </c>
    </row>
    <row r="13" spans="1:41" s="1" customFormat="1" ht="26.1" customHeight="1">
      <c r="B13" s="189"/>
      <c r="C13" s="7">
        <v>100</v>
      </c>
      <c r="D13" s="7">
        <v>25</v>
      </c>
      <c r="E13" s="7">
        <v>150</v>
      </c>
      <c r="F13" s="7">
        <f t="shared" si="8"/>
        <v>210</v>
      </c>
      <c r="G13" s="7">
        <f t="shared" si="9"/>
        <v>80</v>
      </c>
      <c r="H13" s="7">
        <f>(F13-G13)*J13</f>
        <v>195</v>
      </c>
      <c r="I13" s="7">
        <f>2*P13+E13</f>
        <v>289.47574364968784</v>
      </c>
      <c r="J13" s="7">
        <v>1.5</v>
      </c>
      <c r="K13" s="52">
        <v>55</v>
      </c>
      <c r="L13" s="7">
        <f>K13-D13</f>
        <v>30</v>
      </c>
      <c r="M13" s="7">
        <f>H13/COS(K13*PI()/180)</f>
        <v>339.97212514611408</v>
      </c>
      <c r="N13" s="7">
        <f>H13*TAN(K13*PI()/180)</f>
        <v>278.48886131471232</v>
      </c>
      <c r="O13" s="7">
        <f>J13/COS(K13*PI()/180)</f>
        <v>2.6151701934316467</v>
      </c>
      <c r="P13" s="9">
        <f>40/COS(K13*PI()/180)</f>
        <v>69.737871824843907</v>
      </c>
      <c r="Q13" s="9">
        <f>F13/U13+P13</f>
        <v>150.2736535545659</v>
      </c>
      <c r="R13" s="9">
        <f>G13/U13+P13</f>
        <v>100.41816962664277</v>
      </c>
      <c r="S13" s="91">
        <f t="shared" si="10"/>
        <v>52.303403868632934</v>
      </c>
      <c r="T13" s="91">
        <f t="shared" si="11"/>
        <v>30.820166601628916</v>
      </c>
      <c r="U13" s="36">
        <f>(4+SIN(K13*PI()/180)/J13)*COS(K13*PI()/180)</f>
        <v>2.6075366189994873</v>
      </c>
      <c r="V13" s="44">
        <f>(P13*J13*(F13^2-G13^2)/2+J13*(F13^3-G13^3)/(6*U13))/1000000</f>
        <v>2.810656842934768</v>
      </c>
      <c r="W13" s="44">
        <f t="shared" si="23"/>
        <v>2.4390929401121344</v>
      </c>
      <c r="X13" s="82">
        <v>-20</v>
      </c>
      <c r="Y13" s="11">
        <f>X13+D13</f>
        <v>5</v>
      </c>
      <c r="Z13" s="7">
        <f>IF(D13&gt;20,H13/COS(X13*PI()/180),H13/COS(X13*PI()/180))</f>
        <v>207.51466563280286</v>
      </c>
      <c r="AA13" s="7">
        <f>H13*TAN(ABS(X13)*PI()/180)</f>
        <v>70.97419568190945</v>
      </c>
      <c r="AB13" s="36">
        <f>J13/COS(X13*PI()/180)</f>
        <v>1.5962666587138681</v>
      </c>
      <c r="AC13" s="9">
        <f>40/COS(ABS(X13)*PI()/180)</f>
        <v>42.567110899036486</v>
      </c>
      <c r="AD13" s="9">
        <f>F13/AH13+AC13</f>
        <v>101.81369834216443</v>
      </c>
      <c r="AE13" s="9">
        <f>G13/AH13+AC13</f>
        <v>65.137239448799505</v>
      </c>
      <c r="AF13" s="91">
        <f t="shared" si="12"/>
        <v>31.925333174277363</v>
      </c>
      <c r="AG13" s="91">
        <f t="shared" si="13"/>
        <v>22.845256175172217</v>
      </c>
      <c r="AH13" s="16">
        <f>(4+SIN(X13*PI()/180)/J13)*COS(X13*PI()/180)</f>
        <v>3.544507946581454</v>
      </c>
      <c r="AI13" s="44">
        <f>(AC13*J13*(F13^2-G13^2)/2+J13*(F13^3-G13^3)/(6*AH13))/1000000</f>
        <v>1.8206664815511215</v>
      </c>
      <c r="AJ13" s="44">
        <f t="shared" si="14"/>
        <v>1.6174788814656995</v>
      </c>
      <c r="AK13" s="55">
        <f>(0.2*0.4-0.05*0.05/2)*(I13/100+0.1)</f>
        <v>0.23583714812412923</v>
      </c>
      <c r="AL13" s="52">
        <f>(F13/100*I13/100-PI()*((E13+2*20)/100)^2/4)*40/100</f>
        <v>1.2974812987114626</v>
      </c>
      <c r="AM13" s="52">
        <f t="shared" si="15"/>
        <v>1.1141126771388763</v>
      </c>
      <c r="AN13" s="85">
        <f t="shared" si="31"/>
        <v>6.5931911758483013</v>
      </c>
      <c r="AO13" s="86">
        <f t="shared" si="32"/>
        <v>1.8455535919521482</v>
      </c>
    </row>
    <row r="14" spans="1:41" s="1" customFormat="1" ht="26.1" customHeight="1">
      <c r="B14" s="189"/>
      <c r="C14" s="7">
        <v>100</v>
      </c>
      <c r="D14" s="7">
        <v>30</v>
      </c>
      <c r="E14" s="7">
        <v>150</v>
      </c>
      <c r="F14" s="7">
        <f t="shared" si="8"/>
        <v>210</v>
      </c>
      <c r="G14" s="7">
        <f t="shared" si="9"/>
        <v>80</v>
      </c>
      <c r="H14" s="7">
        <f t="shared" si="16"/>
        <v>195</v>
      </c>
      <c r="I14" s="7">
        <f t="shared" si="17"/>
        <v>289.47574364968784</v>
      </c>
      <c r="J14" s="7">
        <v>1.5</v>
      </c>
      <c r="K14" s="52">
        <v>55</v>
      </c>
      <c r="L14" s="7">
        <f t="shared" si="0"/>
        <v>25</v>
      </c>
      <c r="M14" s="7">
        <f t="shared" si="18"/>
        <v>339.97212514611408</v>
      </c>
      <c r="N14" s="7">
        <f>H14*TAN(K14*PI()/180)</f>
        <v>278.48886131471232</v>
      </c>
      <c r="O14" s="7">
        <f t="shared" si="1"/>
        <v>2.6151701934316467</v>
      </c>
      <c r="P14" s="9">
        <f t="shared" si="2"/>
        <v>69.737871824843907</v>
      </c>
      <c r="Q14" s="9">
        <f t="shared" si="3"/>
        <v>150.2736535545659</v>
      </c>
      <c r="R14" s="9">
        <f t="shared" si="20"/>
        <v>100.41816962664277</v>
      </c>
      <c r="S14" s="91">
        <f t="shared" si="10"/>
        <v>52.303403868632934</v>
      </c>
      <c r="T14" s="91">
        <f t="shared" si="11"/>
        <v>30.820166601628916</v>
      </c>
      <c r="U14" s="36">
        <f t="shared" si="21"/>
        <v>2.6075366189994873</v>
      </c>
      <c r="V14" s="44">
        <f t="shared" si="22"/>
        <v>2.810656842934768</v>
      </c>
      <c r="W14" s="44">
        <f t="shared" si="23"/>
        <v>2.4390929401121344</v>
      </c>
      <c r="X14" s="82">
        <v>-20</v>
      </c>
      <c r="Y14" s="11">
        <f t="shared" si="24"/>
        <v>10</v>
      </c>
      <c r="Z14" s="7">
        <f t="shared" si="4"/>
        <v>207.51466563280286</v>
      </c>
      <c r="AA14" s="7">
        <f>H14*TAN(ABS(X14)*PI()/180)</f>
        <v>70.97419568190945</v>
      </c>
      <c r="AB14" s="36">
        <f t="shared" si="26"/>
        <v>1.5962666587138681</v>
      </c>
      <c r="AC14" s="9">
        <f t="shared" si="27"/>
        <v>42.567110899036486</v>
      </c>
      <c r="AD14" s="9">
        <f t="shared" si="5"/>
        <v>101.81369834216443</v>
      </c>
      <c r="AE14" s="9">
        <f t="shared" si="6"/>
        <v>65.137239448799505</v>
      </c>
      <c r="AF14" s="91">
        <f t="shared" si="12"/>
        <v>31.925333174277363</v>
      </c>
      <c r="AG14" s="91">
        <f t="shared" si="13"/>
        <v>22.845256175172217</v>
      </c>
      <c r="AH14" s="16">
        <f t="shared" si="7"/>
        <v>3.544507946581454</v>
      </c>
      <c r="AI14" s="44">
        <f t="shared" si="28"/>
        <v>1.8206664815511215</v>
      </c>
      <c r="AJ14" s="44">
        <f t="shared" si="14"/>
        <v>1.6174788814656995</v>
      </c>
      <c r="AK14" s="55">
        <f t="shared" si="29"/>
        <v>0.23583714812412923</v>
      </c>
      <c r="AL14" s="52">
        <f>(F14/100*I14/100-PI()*((E14+2*20)/100)^2/4)*40/100</f>
        <v>1.2974812987114626</v>
      </c>
      <c r="AM14" s="52">
        <f t="shared" si="15"/>
        <v>1.1141126771388763</v>
      </c>
      <c r="AN14" s="85">
        <f t="shared" si="31"/>
        <v>6.5931911758483013</v>
      </c>
      <c r="AO14" s="86">
        <f t="shared" si="32"/>
        <v>1.8455535919521482</v>
      </c>
    </row>
    <row r="15" spans="1:41" s="1" customFormat="1" ht="26.1" customHeight="1">
      <c r="B15" s="189"/>
      <c r="C15" s="7">
        <v>100</v>
      </c>
      <c r="D15" s="7">
        <v>35</v>
      </c>
      <c r="E15" s="7">
        <v>150</v>
      </c>
      <c r="F15" s="7">
        <f t="shared" si="8"/>
        <v>210</v>
      </c>
      <c r="G15" s="7">
        <f t="shared" si="9"/>
        <v>80</v>
      </c>
      <c r="H15" s="7">
        <f>(F15-G15)*J15</f>
        <v>195</v>
      </c>
      <c r="I15" s="7">
        <f>2*P15+E15</f>
        <v>289.47574364968784</v>
      </c>
      <c r="J15" s="7">
        <v>1.5</v>
      </c>
      <c r="K15" s="52">
        <v>55</v>
      </c>
      <c r="L15" s="7">
        <f>K15-D15</f>
        <v>20</v>
      </c>
      <c r="M15" s="7">
        <f>H15/COS(K15*PI()/180)</f>
        <v>339.97212514611408</v>
      </c>
      <c r="N15" s="7">
        <f>H15*TAN(K15*PI()/180)</f>
        <v>278.48886131471232</v>
      </c>
      <c r="O15" s="7">
        <f>J15/COS(K15*PI()/180)</f>
        <v>2.6151701934316467</v>
      </c>
      <c r="P15" s="9">
        <f>40/COS(K15*PI()/180)</f>
        <v>69.737871824843907</v>
      </c>
      <c r="Q15" s="9">
        <f>F15/U15+P15</f>
        <v>150.2736535545659</v>
      </c>
      <c r="R15" s="9">
        <f>G15/U15+P15</f>
        <v>100.41816962664277</v>
      </c>
      <c r="S15" s="91">
        <f t="shared" si="10"/>
        <v>52.303403868632934</v>
      </c>
      <c r="T15" s="91">
        <f t="shared" si="11"/>
        <v>30.820166601628916</v>
      </c>
      <c r="U15" s="36">
        <f>(4+SIN(K15*PI()/180)/J15)*COS(K15*PI()/180)</f>
        <v>2.6075366189994873</v>
      </c>
      <c r="V15" s="44">
        <f>(P15*J15*(F15^2-G15^2)/2+J15*(F15^3-G15^3)/(6*U15))/1000000</f>
        <v>2.810656842934768</v>
      </c>
      <c r="W15" s="44">
        <f t="shared" si="23"/>
        <v>2.4390929401121344</v>
      </c>
      <c r="X15" s="82">
        <v>-20</v>
      </c>
      <c r="Y15" s="11">
        <f>X15+D15</f>
        <v>15</v>
      </c>
      <c r="Z15" s="7">
        <f>IF(D15&gt;20,H15/COS(X15*PI()/180),H15/COS(X15*PI()/180))</f>
        <v>207.51466563280286</v>
      </c>
      <c r="AA15" s="7">
        <f>H15*TAN(ABS(X15)*PI()/180)</f>
        <v>70.97419568190945</v>
      </c>
      <c r="AB15" s="36">
        <f>J15/COS(X15*PI()/180)</f>
        <v>1.5962666587138681</v>
      </c>
      <c r="AC15" s="9">
        <f>40/COS(ABS(X15)*PI()/180)</f>
        <v>42.567110899036486</v>
      </c>
      <c r="AD15" s="9">
        <f>F15/AH15+AC15</f>
        <v>101.81369834216443</v>
      </c>
      <c r="AE15" s="9">
        <f>G15/AH15+AC15</f>
        <v>65.137239448799505</v>
      </c>
      <c r="AF15" s="91">
        <f t="shared" si="12"/>
        <v>31.925333174277363</v>
      </c>
      <c r="AG15" s="91">
        <f t="shared" si="13"/>
        <v>22.845256175172217</v>
      </c>
      <c r="AH15" s="16">
        <f>(4+SIN(X15*PI()/180)/J15)*COS(X15*PI()/180)</f>
        <v>3.544507946581454</v>
      </c>
      <c r="AI15" s="44">
        <f>(AC15*J15*(F15^2-G15^2)/2+J15*(F15^3-G15^3)/(6*AH15))/1000000</f>
        <v>1.8206664815511215</v>
      </c>
      <c r="AJ15" s="44">
        <f t="shared" si="14"/>
        <v>1.6174788814656995</v>
      </c>
      <c r="AK15" s="55">
        <f>(0.2*0.4-0.05*0.05/2)*(I15/100+0.1)</f>
        <v>0.23583714812412923</v>
      </c>
      <c r="AL15" s="52">
        <f>(F15/100*I15/100-PI()*((E15+2*20)/100)^2/4)*40/100</f>
        <v>1.2974812987114626</v>
      </c>
      <c r="AM15" s="52">
        <f t="shared" si="15"/>
        <v>1.1141126771388763</v>
      </c>
      <c r="AN15" s="85">
        <f t="shared" si="31"/>
        <v>6.5931911758483013</v>
      </c>
      <c r="AO15" s="86">
        <f t="shared" si="32"/>
        <v>1.8455535919521482</v>
      </c>
    </row>
    <row r="16" spans="1:41" s="1" customFormat="1" ht="26.1" customHeight="1">
      <c r="B16" s="189"/>
      <c r="C16" s="7">
        <v>100</v>
      </c>
      <c r="D16" s="7">
        <v>40</v>
      </c>
      <c r="E16" s="7">
        <v>150</v>
      </c>
      <c r="F16" s="7">
        <f t="shared" si="8"/>
        <v>210</v>
      </c>
      <c r="G16" s="7">
        <f t="shared" si="9"/>
        <v>80</v>
      </c>
      <c r="H16" s="7">
        <f t="shared" si="16"/>
        <v>195</v>
      </c>
      <c r="I16" s="7">
        <f t="shared" si="17"/>
        <v>289.47574364968784</v>
      </c>
      <c r="J16" s="7">
        <v>1.5</v>
      </c>
      <c r="K16" s="52">
        <v>55</v>
      </c>
      <c r="L16" s="7">
        <f t="shared" si="0"/>
        <v>15</v>
      </c>
      <c r="M16" s="7">
        <f t="shared" si="18"/>
        <v>339.97212514611408</v>
      </c>
      <c r="N16" s="7">
        <f t="shared" si="19"/>
        <v>278.48886131471232</v>
      </c>
      <c r="O16" s="7">
        <f t="shared" si="1"/>
        <v>2.6151701934316467</v>
      </c>
      <c r="P16" s="9">
        <f t="shared" si="2"/>
        <v>69.737871824843907</v>
      </c>
      <c r="Q16" s="9">
        <f t="shared" si="3"/>
        <v>150.2736535545659</v>
      </c>
      <c r="R16" s="9">
        <f t="shared" si="20"/>
        <v>100.41816962664277</v>
      </c>
      <c r="S16" s="91">
        <f t="shared" si="10"/>
        <v>52.303403868632934</v>
      </c>
      <c r="T16" s="91">
        <f t="shared" si="11"/>
        <v>30.820166601628916</v>
      </c>
      <c r="U16" s="36">
        <f t="shared" si="21"/>
        <v>2.6075366189994873</v>
      </c>
      <c r="V16" s="44">
        <f t="shared" si="22"/>
        <v>2.810656842934768</v>
      </c>
      <c r="W16" s="44">
        <f t="shared" si="23"/>
        <v>2.4390929401121344</v>
      </c>
      <c r="X16" s="82">
        <v>-20</v>
      </c>
      <c r="Y16" s="11">
        <f t="shared" si="24"/>
        <v>20</v>
      </c>
      <c r="Z16" s="7">
        <f t="shared" si="4"/>
        <v>207.51466563280286</v>
      </c>
      <c r="AA16" s="7">
        <f t="shared" si="25"/>
        <v>70.97419568190945</v>
      </c>
      <c r="AB16" s="36">
        <f t="shared" si="26"/>
        <v>1.5962666587138681</v>
      </c>
      <c r="AC16" s="9">
        <f t="shared" si="27"/>
        <v>42.567110899036486</v>
      </c>
      <c r="AD16" s="9">
        <f t="shared" si="5"/>
        <v>101.81369834216443</v>
      </c>
      <c r="AE16" s="9">
        <f t="shared" si="6"/>
        <v>65.137239448799505</v>
      </c>
      <c r="AF16" s="91">
        <f t="shared" si="12"/>
        <v>31.925333174277363</v>
      </c>
      <c r="AG16" s="91">
        <f t="shared" si="13"/>
        <v>22.845256175172217</v>
      </c>
      <c r="AH16" s="16">
        <f t="shared" si="7"/>
        <v>3.544507946581454</v>
      </c>
      <c r="AI16" s="44">
        <f t="shared" si="28"/>
        <v>1.8206664815511215</v>
      </c>
      <c r="AJ16" s="44">
        <f t="shared" si="14"/>
        <v>1.6174788814656995</v>
      </c>
      <c r="AK16" s="55">
        <f t="shared" si="29"/>
        <v>0.23583714812412923</v>
      </c>
      <c r="AL16" s="52">
        <f t="shared" si="30"/>
        <v>1.2974812987114626</v>
      </c>
      <c r="AM16" s="52">
        <f t="shared" si="15"/>
        <v>1.1141126771388763</v>
      </c>
      <c r="AN16" s="85">
        <f t="shared" si="31"/>
        <v>6.5931911758483013</v>
      </c>
      <c r="AO16" s="86">
        <f t="shared" si="32"/>
        <v>1.8455535919521482</v>
      </c>
    </row>
    <row r="17" spans="1:41" s="1" customFormat="1" ht="26.1" customHeight="1" thickBot="1">
      <c r="B17" s="190"/>
      <c r="C17" s="12">
        <v>100</v>
      </c>
      <c r="D17" s="12">
        <v>45</v>
      </c>
      <c r="E17" s="12">
        <v>150</v>
      </c>
      <c r="F17" s="12">
        <f t="shared" si="8"/>
        <v>210</v>
      </c>
      <c r="G17" s="12">
        <f t="shared" si="9"/>
        <v>80</v>
      </c>
      <c r="H17" s="12">
        <f t="shared" si="16"/>
        <v>195</v>
      </c>
      <c r="I17" s="12">
        <f t="shared" si="17"/>
        <v>289.47574364968784</v>
      </c>
      <c r="J17" s="12">
        <v>1.5</v>
      </c>
      <c r="K17" s="57">
        <v>55</v>
      </c>
      <c r="L17" s="12">
        <f t="shared" si="0"/>
        <v>10</v>
      </c>
      <c r="M17" s="12">
        <f t="shared" si="18"/>
        <v>339.97212514611408</v>
      </c>
      <c r="N17" s="12">
        <f t="shared" si="19"/>
        <v>278.48886131471232</v>
      </c>
      <c r="O17" s="12">
        <f t="shared" si="1"/>
        <v>2.6151701934316467</v>
      </c>
      <c r="P17" s="13">
        <f t="shared" si="2"/>
        <v>69.737871824843907</v>
      </c>
      <c r="Q17" s="13">
        <f t="shared" si="3"/>
        <v>150.2736535545659</v>
      </c>
      <c r="R17" s="13">
        <f t="shared" si="20"/>
        <v>100.41816962664277</v>
      </c>
      <c r="S17" s="93">
        <f t="shared" si="10"/>
        <v>52.303403868632934</v>
      </c>
      <c r="T17" s="93">
        <f t="shared" si="11"/>
        <v>30.820166601628916</v>
      </c>
      <c r="U17" s="37">
        <f t="shared" si="21"/>
        <v>2.6075366189994873</v>
      </c>
      <c r="V17" s="45">
        <f t="shared" si="22"/>
        <v>2.810656842934768</v>
      </c>
      <c r="W17" s="45">
        <f t="shared" si="23"/>
        <v>2.4390929401121344</v>
      </c>
      <c r="X17" s="83">
        <v>-20</v>
      </c>
      <c r="Y17" s="14">
        <f t="shared" si="24"/>
        <v>25</v>
      </c>
      <c r="Z17" s="12">
        <f t="shared" si="4"/>
        <v>207.51466563280286</v>
      </c>
      <c r="AA17" s="12">
        <f t="shared" si="25"/>
        <v>70.97419568190945</v>
      </c>
      <c r="AB17" s="37">
        <f t="shared" si="26"/>
        <v>1.5962666587138681</v>
      </c>
      <c r="AC17" s="13">
        <f t="shared" si="27"/>
        <v>42.567110899036486</v>
      </c>
      <c r="AD17" s="13">
        <f t="shared" si="5"/>
        <v>101.81369834216443</v>
      </c>
      <c r="AE17" s="13">
        <f t="shared" si="6"/>
        <v>65.137239448799505</v>
      </c>
      <c r="AF17" s="93">
        <f t="shared" si="12"/>
        <v>31.925333174277363</v>
      </c>
      <c r="AG17" s="93">
        <f t="shared" si="13"/>
        <v>22.845256175172217</v>
      </c>
      <c r="AH17" s="17">
        <f t="shared" si="7"/>
        <v>3.544507946581454</v>
      </c>
      <c r="AI17" s="45">
        <f t="shared" si="28"/>
        <v>1.8206664815511215</v>
      </c>
      <c r="AJ17" s="45">
        <f t="shared" si="14"/>
        <v>1.6174788814656995</v>
      </c>
      <c r="AK17" s="56">
        <f t="shared" si="29"/>
        <v>0.23583714812412923</v>
      </c>
      <c r="AL17" s="57">
        <f t="shared" si="30"/>
        <v>1.2974812987114626</v>
      </c>
      <c r="AM17" s="57">
        <f t="shared" si="15"/>
        <v>1.1141126771388763</v>
      </c>
      <c r="AN17" s="85">
        <f t="shared" si="31"/>
        <v>6.5931911758483013</v>
      </c>
      <c r="AO17" s="86">
        <f t="shared" si="32"/>
        <v>1.8455535919521482</v>
      </c>
    </row>
    <row r="18" spans="1:41" s="1" customFormat="1" ht="26.1" customHeight="1">
      <c r="A18" s="3"/>
      <c r="B18" s="188">
        <v>125</v>
      </c>
      <c r="C18" s="5">
        <v>125</v>
      </c>
      <c r="D18" s="5">
        <v>0</v>
      </c>
      <c r="E18" s="5">
        <v>150</v>
      </c>
      <c r="F18" s="5">
        <f>C18+20+E18-60</f>
        <v>235</v>
      </c>
      <c r="G18" s="5">
        <f>C18-20</f>
        <v>105</v>
      </c>
      <c r="H18" s="5">
        <f t="shared" si="16"/>
        <v>195</v>
      </c>
      <c r="I18" s="5">
        <f>2*P18+E18</f>
        <v>242.37604307034013</v>
      </c>
      <c r="J18" s="5">
        <v>1.5</v>
      </c>
      <c r="K18" s="51">
        <v>30</v>
      </c>
      <c r="L18" s="5">
        <f>K18-D18</f>
        <v>30</v>
      </c>
      <c r="M18" s="5">
        <f t="shared" si="18"/>
        <v>225.16660498395404</v>
      </c>
      <c r="N18" s="5">
        <f t="shared" si="19"/>
        <v>112.58330249197702</v>
      </c>
      <c r="O18" s="5">
        <f t="shared" si="1"/>
        <v>1.7320508075688772</v>
      </c>
      <c r="P18" s="24">
        <f t="shared" si="2"/>
        <v>46.188021535170058</v>
      </c>
      <c r="Q18" s="24">
        <f t="shared" si="3"/>
        <v>108.80831996266024</v>
      </c>
      <c r="R18" s="24">
        <f t="shared" si="20"/>
        <v>74.167303811282693</v>
      </c>
      <c r="S18" s="92">
        <f>30/COS(K18*PI()/180)</f>
        <v>34.641016151377542</v>
      </c>
      <c r="T18" s="92">
        <f>20/COS(ATAN((N18+R18-Q18)/H18))</f>
        <v>21.538461538461537</v>
      </c>
      <c r="U18" s="35">
        <f t="shared" si="21"/>
        <v>3.7527767497325675</v>
      </c>
      <c r="V18" s="25">
        <f>(P18*J18*(F18^2-G18^2)/2+J18*(F18^3-G18^3)/(6*U18))/1000000</f>
        <v>2.3185665122818881</v>
      </c>
      <c r="W18" s="25">
        <f>(J18*(P18+S18+T18)*(F18-G18)*60+J18*(F18^2-G18^2)*60/(2*U18))/1000000</f>
        <v>1.7277072880486832</v>
      </c>
      <c r="X18" s="80">
        <v>30</v>
      </c>
      <c r="Y18" s="72">
        <f>X18+D18</f>
        <v>30</v>
      </c>
      <c r="Z18" s="5">
        <f t="shared" si="4"/>
        <v>225.16660498395404</v>
      </c>
      <c r="AA18" s="5">
        <f t="shared" si="25"/>
        <v>112.58330249197702</v>
      </c>
      <c r="AB18" s="35">
        <f t="shared" si="26"/>
        <v>1.7320508075688772</v>
      </c>
      <c r="AC18" s="24">
        <f>40/COS(ABS(X18)*PI()/180)</f>
        <v>46.188021535170058</v>
      </c>
      <c r="AD18" s="24">
        <f t="shared" si="5"/>
        <v>108.80831996266024</v>
      </c>
      <c r="AE18" s="24">
        <f t="shared" si="6"/>
        <v>74.167303811282693</v>
      </c>
      <c r="AF18" s="92">
        <f>30/COS(X18*PI()/180)</f>
        <v>34.641016151377542</v>
      </c>
      <c r="AG18" s="92">
        <f>IF(X18&gt;0,20/COS(ATAN((AA18+AE18-AD18)/H18)),20/COS(ATAN((AA18-AE18+AD18)/H18)))</f>
        <v>21.538461538461537</v>
      </c>
      <c r="AH18" s="26">
        <f t="shared" si="7"/>
        <v>3.7527767497325675</v>
      </c>
      <c r="AI18" s="25">
        <f t="shared" si="28"/>
        <v>2.3185665122818881</v>
      </c>
      <c r="AJ18" s="25">
        <f>(J18*(AC18+AF18+AG18)*(F18-G18)*60+J18*(F18^2-G18^2)*60/(2*AH18))/1000000</f>
        <v>1.7277072880486832</v>
      </c>
      <c r="AK18" s="54">
        <f>(0.2*0.4-0.05*0.05/2)*(I18/100+0.1)</f>
        <v>0.19874613391789292</v>
      </c>
      <c r="AL18" s="51">
        <f t="shared" si="30"/>
        <v>1.1442198569152822</v>
      </c>
      <c r="AM18" s="51">
        <f>0.6*0.6*(I18/100+0.2)</f>
        <v>0.94455375505322459</v>
      </c>
      <c r="AN18" s="89">
        <f>IF(X18&gt;0,(E18+E18+N18+AA18)*H18/2/10000*0.4+(E18+N18+AA18+R18+T18+AE18+AG18)/100*2*0.4,(E18+E18+N18-AA18)*H18/2/10000*0.4+(E18+N18-AA18+R18+T18+AE18+AG18)/100*2*0.4)</f>
        <v>6.5807748449049601</v>
      </c>
      <c r="AO18" s="90">
        <f>IF(X18&gt;0,(E18+N18+AA18+R18+T18+AE18+AG18)/100*0.8*0.4,(E18+N18-AA18+R18+T18+AE18+AG18)/100*0.8*0.4)</f>
        <v>1.8130500341870162</v>
      </c>
    </row>
    <row r="19" spans="1:41" s="1" customFormat="1" ht="26.1" customHeight="1">
      <c r="A19" s="4"/>
      <c r="B19" s="189"/>
      <c r="C19" s="7">
        <v>125</v>
      </c>
      <c r="D19" s="7">
        <v>5</v>
      </c>
      <c r="E19" s="7">
        <v>150</v>
      </c>
      <c r="F19" s="7">
        <f t="shared" ref="F19:F27" si="33">C19+20+E19-60</f>
        <v>235</v>
      </c>
      <c r="G19" s="7">
        <f t="shared" ref="G19:G27" si="34">C19-20</f>
        <v>105</v>
      </c>
      <c r="H19" s="7">
        <f t="shared" si="16"/>
        <v>195</v>
      </c>
      <c r="I19" s="7">
        <f t="shared" ref="I19:I27" si="35">2*P19+E19</f>
        <v>247.66196710091648</v>
      </c>
      <c r="J19" s="7">
        <v>1.5</v>
      </c>
      <c r="K19" s="52">
        <v>35</v>
      </c>
      <c r="L19" s="7">
        <f>K19-D19</f>
        <v>30</v>
      </c>
      <c r="M19" s="7">
        <f t="shared" si="18"/>
        <v>238.05104480848394</v>
      </c>
      <c r="N19" s="7">
        <f t="shared" si="19"/>
        <v>136.5404699508934</v>
      </c>
      <c r="O19" s="7">
        <f t="shared" si="1"/>
        <v>1.8311618831421841</v>
      </c>
      <c r="P19" s="9">
        <f t="shared" si="2"/>
        <v>48.830983550458242</v>
      </c>
      <c r="Q19" s="9">
        <f t="shared" si="3"/>
        <v>114.29352843831887</v>
      </c>
      <c r="R19" s="9">
        <f t="shared" si="20"/>
        <v>78.080205734395975</v>
      </c>
      <c r="S19" s="91">
        <f t="shared" ref="S19:S27" si="36">30/COS(K19*PI()/180)</f>
        <v>36.623237662843678</v>
      </c>
      <c r="T19" s="91">
        <f t="shared" ref="T19:T27" si="37">20/COS(ATAN((N19+R19-Q19)/H19))</f>
        <v>22.491850866948859</v>
      </c>
      <c r="U19" s="36">
        <f t="shared" si="21"/>
        <v>3.5898390507512699</v>
      </c>
      <c r="V19" s="44">
        <f t="shared" ref="V19:V27" si="38">(P19*J19*(F19^2-G19^2)/2+J19*(F19^3-G19^3)/(6*U19))/1000000</f>
        <v>2.4419211964112382</v>
      </c>
      <c r="W19" s="44">
        <f>(J19*(P19+S19+T19)*(F19-G19)*60+J19*(F19^2-G19^2)*60/(2*U19))/1000000</f>
        <v>1.8170328807089542</v>
      </c>
      <c r="X19" s="81">
        <v>0</v>
      </c>
      <c r="Y19" s="11">
        <f>X19+D19</f>
        <v>5</v>
      </c>
      <c r="Z19" s="7">
        <f t="shared" si="4"/>
        <v>195</v>
      </c>
      <c r="AA19" s="7">
        <f t="shared" si="25"/>
        <v>0</v>
      </c>
      <c r="AB19" s="36">
        <f t="shared" si="26"/>
        <v>1.5</v>
      </c>
      <c r="AC19" s="9">
        <f t="shared" ref="AC19:AC27" si="39">40/COS(ABS(X19)*PI()/180)</f>
        <v>40</v>
      </c>
      <c r="AD19" s="9">
        <f t="shared" si="5"/>
        <v>98.75</v>
      </c>
      <c r="AE19" s="9">
        <f t="shared" si="6"/>
        <v>66.25</v>
      </c>
      <c r="AF19" s="91">
        <f t="shared" ref="AF19:AF27" si="40">30/COS(X19*PI()/180)</f>
        <v>30</v>
      </c>
      <c r="AG19" s="91">
        <f t="shared" ref="AG19:AG27" si="41">IF(X19&gt;0,20/COS(ATAN((AA19+AE19-AD19)/H19)),20/COS(ATAN((AA19-AE19+AD19)/H19)))</f>
        <v>20.275875100994064</v>
      </c>
      <c r="AH19" s="16">
        <f t="shared" si="7"/>
        <v>4</v>
      </c>
      <c r="AI19" s="44">
        <f t="shared" si="28"/>
        <v>2.0647656250000002</v>
      </c>
      <c r="AJ19" s="44">
        <f t="shared" si="14"/>
        <v>1.5534777386816305</v>
      </c>
      <c r="AK19" s="55">
        <f t="shared" ref="AK19:AK27" si="42">(0.2*0.4-0.05*0.05/2)*(I19/100+0.1)</f>
        <v>0.20290879909197179</v>
      </c>
      <c r="AL19" s="52">
        <f t="shared" si="30"/>
        <v>1.1939075428026997</v>
      </c>
      <c r="AM19" s="52">
        <f t="shared" si="15"/>
        <v>0.96358308156329942</v>
      </c>
      <c r="AN19" s="85">
        <f>IF(X19&gt;0,(E19+E19+N19+AA19)*H19/2/10000*0.4+(E19+N19+AA19+R19+T19+AE19+AG19)/100*2*0.4,(E19+E19+N19-AA19)*H19/2/10000*0.4+(E19+N19-AA19+R19+T19+AE19+AG19)/100*2*0.4)</f>
        <v>5.4916150460343438</v>
      </c>
      <c r="AO19" s="86">
        <f>IF(X19&gt;0,(E19+N19+AA19+R19+T19+AE19+AG19)/100*0.8*0.4,(E19+N19-AA19+R19+T19+AE19+AG19)/100*0.8*0.4)</f>
        <v>1.5156428852903436</v>
      </c>
    </row>
    <row r="20" spans="1:41" s="1" customFormat="1" ht="26.1" customHeight="1">
      <c r="A20" s="4"/>
      <c r="B20" s="189"/>
      <c r="C20" s="7">
        <v>125</v>
      </c>
      <c r="D20" s="7">
        <v>10</v>
      </c>
      <c r="E20" s="7">
        <v>150</v>
      </c>
      <c r="F20" s="7">
        <f t="shared" si="33"/>
        <v>235</v>
      </c>
      <c r="G20" s="7">
        <f t="shared" si="34"/>
        <v>105</v>
      </c>
      <c r="H20" s="7">
        <f t="shared" si="16"/>
        <v>195</v>
      </c>
      <c r="I20" s="7">
        <f t="shared" si="35"/>
        <v>247.66196710091648</v>
      </c>
      <c r="J20" s="7">
        <v>1.5</v>
      </c>
      <c r="K20" s="52">
        <v>35</v>
      </c>
      <c r="L20" s="7">
        <f>K20-D20</f>
        <v>25</v>
      </c>
      <c r="M20" s="7">
        <f t="shared" si="18"/>
        <v>238.05104480848394</v>
      </c>
      <c r="N20" s="7">
        <f t="shared" si="19"/>
        <v>136.5404699508934</v>
      </c>
      <c r="O20" s="7">
        <f t="shared" si="1"/>
        <v>1.8311618831421841</v>
      </c>
      <c r="P20" s="9">
        <f t="shared" si="2"/>
        <v>48.830983550458242</v>
      </c>
      <c r="Q20" s="9">
        <f t="shared" si="3"/>
        <v>114.29352843831887</v>
      </c>
      <c r="R20" s="9">
        <f t="shared" si="20"/>
        <v>78.080205734395975</v>
      </c>
      <c r="S20" s="91">
        <f t="shared" si="36"/>
        <v>36.623237662843678</v>
      </c>
      <c r="T20" s="91">
        <f t="shared" si="37"/>
        <v>22.491850866948859</v>
      </c>
      <c r="U20" s="36">
        <f t="shared" si="21"/>
        <v>3.5898390507512699</v>
      </c>
      <c r="V20" s="44">
        <f t="shared" si="38"/>
        <v>2.4419211964112382</v>
      </c>
      <c r="W20" s="44">
        <f t="shared" ref="W20:W27" si="43">(J20*(P20+S20+T20)*(F20-G20)*60+J20*(F20^2-G20^2)*60/(2*U20))/1000000</f>
        <v>1.8170328807089542</v>
      </c>
      <c r="X20" s="81">
        <v>0</v>
      </c>
      <c r="Y20" s="11">
        <f>X20+D20</f>
        <v>10</v>
      </c>
      <c r="Z20" s="7">
        <f t="shared" si="4"/>
        <v>195</v>
      </c>
      <c r="AA20" s="7">
        <f t="shared" si="25"/>
        <v>0</v>
      </c>
      <c r="AB20" s="36">
        <f t="shared" si="26"/>
        <v>1.5</v>
      </c>
      <c r="AC20" s="9">
        <f t="shared" si="39"/>
        <v>40</v>
      </c>
      <c r="AD20" s="9">
        <f t="shared" si="5"/>
        <v>98.75</v>
      </c>
      <c r="AE20" s="9">
        <f t="shared" si="6"/>
        <v>66.25</v>
      </c>
      <c r="AF20" s="91">
        <f t="shared" si="40"/>
        <v>30</v>
      </c>
      <c r="AG20" s="91">
        <f t="shared" si="41"/>
        <v>20.275875100994064</v>
      </c>
      <c r="AH20" s="16">
        <f t="shared" si="7"/>
        <v>4</v>
      </c>
      <c r="AI20" s="44">
        <f t="shared" si="28"/>
        <v>2.0647656250000002</v>
      </c>
      <c r="AJ20" s="44">
        <f t="shared" si="14"/>
        <v>1.5534777386816305</v>
      </c>
      <c r="AK20" s="55">
        <f t="shared" si="42"/>
        <v>0.20290879909197179</v>
      </c>
      <c r="AL20" s="52">
        <f t="shared" si="30"/>
        <v>1.1939075428026997</v>
      </c>
      <c r="AM20" s="52">
        <f t="shared" si="15"/>
        <v>0.96358308156329942</v>
      </c>
      <c r="AN20" s="85">
        <f>IF(X20&gt;0,(E20+E20+N20+AA20)*H20/2/10000*0.4+(E20+N20+AA20+R20+T20+AE20+AG20)/100*2*0.4,(E20+E20+N20-AA20)*H20/2/10000*0.4+(E20+N20-AA20+R20+T20+AE20+AG20)/100*2*0.4)</f>
        <v>5.4916150460343438</v>
      </c>
      <c r="AO20" s="86">
        <f>IF(X20&gt;0,(E20+N20+AA20+R20+T20+AE20+AG20)/100*0.8*0.4,(E20+N20-AA20+R20+T20+AE20+AG20)/100*0.8*0.4)</f>
        <v>1.5156428852903436</v>
      </c>
    </row>
    <row r="21" spans="1:41" s="1" customFormat="1" ht="26.1" customHeight="1">
      <c r="A21" s="4"/>
      <c r="B21" s="189"/>
      <c r="C21" s="7">
        <v>125</v>
      </c>
      <c r="D21" s="7">
        <v>15</v>
      </c>
      <c r="E21" s="7">
        <v>150</v>
      </c>
      <c r="F21" s="7">
        <f t="shared" si="33"/>
        <v>235</v>
      </c>
      <c r="G21" s="7">
        <f t="shared" si="34"/>
        <v>105</v>
      </c>
      <c r="H21" s="7">
        <f t="shared" si="16"/>
        <v>195</v>
      </c>
      <c r="I21" s="7">
        <f t="shared" si="35"/>
        <v>247.66196710091648</v>
      </c>
      <c r="J21" s="7">
        <v>1.5</v>
      </c>
      <c r="K21" s="52">
        <v>35</v>
      </c>
      <c r="L21" s="7">
        <f>K21-D21</f>
        <v>20</v>
      </c>
      <c r="M21" s="7">
        <f t="shared" si="18"/>
        <v>238.05104480848394</v>
      </c>
      <c r="N21" s="7">
        <f t="shared" si="19"/>
        <v>136.5404699508934</v>
      </c>
      <c r="O21" s="7">
        <f t="shared" si="1"/>
        <v>1.8311618831421841</v>
      </c>
      <c r="P21" s="9">
        <f t="shared" si="2"/>
        <v>48.830983550458242</v>
      </c>
      <c r="Q21" s="9">
        <f t="shared" si="3"/>
        <v>114.29352843831887</v>
      </c>
      <c r="R21" s="9">
        <f t="shared" si="20"/>
        <v>78.080205734395975</v>
      </c>
      <c r="S21" s="91">
        <f t="shared" si="36"/>
        <v>36.623237662843678</v>
      </c>
      <c r="T21" s="91">
        <f t="shared" si="37"/>
        <v>22.491850866948859</v>
      </c>
      <c r="U21" s="36">
        <f t="shared" si="21"/>
        <v>3.5898390507512699</v>
      </c>
      <c r="V21" s="44">
        <f t="shared" si="38"/>
        <v>2.4419211964112382</v>
      </c>
      <c r="W21" s="44">
        <f t="shared" si="43"/>
        <v>1.8170328807089542</v>
      </c>
      <c r="X21" s="81">
        <v>0</v>
      </c>
      <c r="Y21" s="11">
        <f>X21+D21</f>
        <v>15</v>
      </c>
      <c r="Z21" s="7">
        <f t="shared" si="4"/>
        <v>195</v>
      </c>
      <c r="AA21" s="7">
        <f t="shared" si="25"/>
        <v>0</v>
      </c>
      <c r="AB21" s="36">
        <f t="shared" si="26"/>
        <v>1.5</v>
      </c>
      <c r="AC21" s="9">
        <f t="shared" si="39"/>
        <v>40</v>
      </c>
      <c r="AD21" s="9">
        <f t="shared" si="5"/>
        <v>98.75</v>
      </c>
      <c r="AE21" s="9">
        <f t="shared" si="6"/>
        <v>66.25</v>
      </c>
      <c r="AF21" s="91">
        <f t="shared" si="40"/>
        <v>30</v>
      </c>
      <c r="AG21" s="91">
        <f t="shared" si="41"/>
        <v>20.275875100994064</v>
      </c>
      <c r="AH21" s="16">
        <f t="shared" si="7"/>
        <v>4</v>
      </c>
      <c r="AI21" s="44">
        <f t="shared" si="28"/>
        <v>2.0647656250000002</v>
      </c>
      <c r="AJ21" s="44">
        <f t="shared" si="14"/>
        <v>1.5534777386816305</v>
      </c>
      <c r="AK21" s="55">
        <f t="shared" si="42"/>
        <v>0.20290879909197179</v>
      </c>
      <c r="AL21" s="52">
        <f t="shared" si="30"/>
        <v>1.1939075428026997</v>
      </c>
      <c r="AM21" s="52">
        <f t="shared" si="15"/>
        <v>0.96358308156329942</v>
      </c>
      <c r="AN21" s="85">
        <f>IF(X21&gt;0,(E21+E21+N21+AA21)*H21/2/10000*0.4+(E21+N21+AA21+R21+T21+AE21+AG21)/100*2*0.4,(E21+E21+N21-AA21)*H21/2/10000*0.4+(E21+N21-AA21+R21+T21+AE21+AG21)/100*2*0.4)</f>
        <v>5.4916150460343438</v>
      </c>
      <c r="AO21" s="86">
        <f>IF(X21&gt;0,(E21+N21+AA21+R21+T21+AE21+AG21)/100*0.8*0.4,(E21+N21-AA21+R21+T21+AE21+AG21)/100*0.8*0.4)</f>
        <v>1.5156428852903436</v>
      </c>
    </row>
    <row r="22" spans="1:41" s="1" customFormat="1" ht="26.1" customHeight="1">
      <c r="B22" s="189"/>
      <c r="C22" s="7">
        <v>125</v>
      </c>
      <c r="D22" s="7">
        <v>20</v>
      </c>
      <c r="E22" s="7">
        <v>150</v>
      </c>
      <c r="F22" s="7">
        <f t="shared" si="33"/>
        <v>235</v>
      </c>
      <c r="G22" s="7">
        <f t="shared" si="34"/>
        <v>105</v>
      </c>
      <c r="H22" s="7">
        <f t="shared" si="16"/>
        <v>195</v>
      </c>
      <c r="I22" s="7">
        <f t="shared" si="35"/>
        <v>247.66196710091648</v>
      </c>
      <c r="J22" s="7">
        <v>1.5</v>
      </c>
      <c r="K22" s="52">
        <v>35</v>
      </c>
      <c r="L22" s="7">
        <f t="shared" ref="L22:L33" si="44">K22-D22</f>
        <v>15</v>
      </c>
      <c r="M22" s="7">
        <f t="shared" si="18"/>
        <v>238.05104480848394</v>
      </c>
      <c r="N22" s="7">
        <f t="shared" si="19"/>
        <v>136.5404699508934</v>
      </c>
      <c r="O22" s="7">
        <f t="shared" si="1"/>
        <v>1.8311618831421841</v>
      </c>
      <c r="P22" s="9">
        <f t="shared" si="2"/>
        <v>48.830983550458242</v>
      </c>
      <c r="Q22" s="9">
        <f t="shared" si="3"/>
        <v>114.29352843831887</v>
      </c>
      <c r="R22" s="9">
        <f t="shared" si="20"/>
        <v>78.080205734395975</v>
      </c>
      <c r="S22" s="91">
        <f t="shared" si="36"/>
        <v>36.623237662843678</v>
      </c>
      <c r="T22" s="91">
        <f t="shared" si="37"/>
        <v>22.491850866948859</v>
      </c>
      <c r="U22" s="36">
        <f t="shared" si="21"/>
        <v>3.5898390507512699</v>
      </c>
      <c r="V22" s="44">
        <f t="shared" si="38"/>
        <v>2.4419211964112382</v>
      </c>
      <c r="W22" s="44">
        <f t="shared" si="43"/>
        <v>1.8170328807089542</v>
      </c>
      <c r="X22" s="81">
        <v>0</v>
      </c>
      <c r="Y22" s="11">
        <f t="shared" ref="Y22:Y27" si="45">X22+D22</f>
        <v>20</v>
      </c>
      <c r="Z22" s="7">
        <f t="shared" si="4"/>
        <v>195</v>
      </c>
      <c r="AA22" s="7">
        <f t="shared" si="25"/>
        <v>0</v>
      </c>
      <c r="AB22" s="36">
        <f t="shared" si="26"/>
        <v>1.5</v>
      </c>
      <c r="AC22" s="9">
        <f t="shared" si="39"/>
        <v>40</v>
      </c>
      <c r="AD22" s="9">
        <f t="shared" si="5"/>
        <v>98.75</v>
      </c>
      <c r="AE22" s="9">
        <f t="shared" si="6"/>
        <v>66.25</v>
      </c>
      <c r="AF22" s="91">
        <f t="shared" si="40"/>
        <v>30</v>
      </c>
      <c r="AG22" s="91">
        <f t="shared" si="41"/>
        <v>20.275875100994064</v>
      </c>
      <c r="AH22" s="16">
        <f t="shared" si="7"/>
        <v>4</v>
      </c>
      <c r="AI22" s="44">
        <f t="shared" si="28"/>
        <v>2.0647656250000002</v>
      </c>
      <c r="AJ22" s="44">
        <f t="shared" si="14"/>
        <v>1.5534777386816305</v>
      </c>
      <c r="AK22" s="55">
        <f t="shared" si="42"/>
        <v>0.20290879909197179</v>
      </c>
      <c r="AL22" s="52">
        <f t="shared" si="30"/>
        <v>1.1939075428026997</v>
      </c>
      <c r="AM22" s="52">
        <f t="shared" si="15"/>
        <v>0.96358308156329942</v>
      </c>
      <c r="AN22" s="85">
        <f t="shared" ref="AN22:AN27" si="46">IF(X22&gt;0,(E22+E22+N22+AA22)*H22/2/10000*0.4+(E22+N22+AA22+R22+T22+AE22+AG22)/100*2*0.4,(E22+E22+N22-AA22)*H22/2/10000*0.4+(E22+N22-AA22+R22+T22+AE22+AG22)/100*2*0.4)</f>
        <v>5.4916150460343438</v>
      </c>
      <c r="AO22" s="86">
        <f t="shared" ref="AO22:AO27" si="47">IF(X22&gt;0,(E22+N22+AA22+R22+T22+AE22+AG22)/100*0.8*0.4,(E22+N22-AA22+R22+T22+AE22+AG22)/100*0.8*0.4)</f>
        <v>1.5156428852903436</v>
      </c>
    </row>
    <row r="23" spans="1:41" s="1" customFormat="1" ht="26.1" customHeight="1">
      <c r="B23" s="189"/>
      <c r="C23" s="7">
        <v>125</v>
      </c>
      <c r="D23" s="7">
        <v>25</v>
      </c>
      <c r="E23" s="7">
        <v>150</v>
      </c>
      <c r="F23" s="7">
        <f t="shared" si="33"/>
        <v>235</v>
      </c>
      <c r="G23" s="7">
        <f t="shared" si="34"/>
        <v>105</v>
      </c>
      <c r="H23" s="7">
        <f t="shared" si="16"/>
        <v>195</v>
      </c>
      <c r="I23" s="7">
        <f t="shared" si="35"/>
        <v>289.47574364968784</v>
      </c>
      <c r="J23" s="7">
        <v>1.5</v>
      </c>
      <c r="K23" s="52">
        <v>55</v>
      </c>
      <c r="L23" s="7">
        <f t="shared" si="44"/>
        <v>30</v>
      </c>
      <c r="M23" s="7">
        <f t="shared" si="18"/>
        <v>339.97212514611408</v>
      </c>
      <c r="N23" s="7">
        <f t="shared" si="19"/>
        <v>278.48886131471232</v>
      </c>
      <c r="O23" s="7">
        <f t="shared" si="1"/>
        <v>2.6151701934316467</v>
      </c>
      <c r="P23" s="9">
        <f t="shared" si="2"/>
        <v>69.737871824843907</v>
      </c>
      <c r="Q23" s="9">
        <f t="shared" si="3"/>
        <v>159.86124661762807</v>
      </c>
      <c r="R23" s="9">
        <f t="shared" si="20"/>
        <v>110.00576268970491</v>
      </c>
      <c r="S23" s="91">
        <f t="shared" si="36"/>
        <v>52.303403868632934</v>
      </c>
      <c r="T23" s="91">
        <f t="shared" si="37"/>
        <v>30.820166601628916</v>
      </c>
      <c r="U23" s="36">
        <f t="shared" si="21"/>
        <v>2.6075366189994873</v>
      </c>
      <c r="V23" s="44">
        <f t="shared" si="38"/>
        <v>3.4450879200301787</v>
      </c>
      <c r="W23" s="44">
        <f t="shared" si="43"/>
        <v>2.5512677789499616</v>
      </c>
      <c r="X23" s="82">
        <v>-20</v>
      </c>
      <c r="Y23" s="11">
        <f t="shared" si="45"/>
        <v>5</v>
      </c>
      <c r="Z23" s="7">
        <f t="shared" si="4"/>
        <v>207.51466563280286</v>
      </c>
      <c r="AA23" s="7">
        <f t="shared" si="25"/>
        <v>70.97419568190945</v>
      </c>
      <c r="AB23" s="36">
        <f t="shared" si="26"/>
        <v>1.5962666587138681</v>
      </c>
      <c r="AC23" s="9">
        <f t="shared" si="39"/>
        <v>42.567110899036486</v>
      </c>
      <c r="AD23" s="9">
        <f t="shared" si="5"/>
        <v>108.86686351396537</v>
      </c>
      <c r="AE23" s="9">
        <f t="shared" si="6"/>
        <v>72.190404620600461</v>
      </c>
      <c r="AF23" s="91">
        <f t="shared" si="40"/>
        <v>31.925333174277363</v>
      </c>
      <c r="AG23" s="91">
        <f t="shared" si="41"/>
        <v>22.845256175172217</v>
      </c>
      <c r="AH23" s="16">
        <f t="shared" si="7"/>
        <v>3.544507946581454</v>
      </c>
      <c r="AI23" s="44">
        <f t="shared" si="28"/>
        <v>2.2448014825228606</v>
      </c>
      <c r="AJ23" s="44">
        <f t="shared" si="14"/>
        <v>1.7000009139757706</v>
      </c>
      <c r="AK23" s="55">
        <f t="shared" si="42"/>
        <v>0.23583714812412923</v>
      </c>
      <c r="AL23" s="52">
        <f t="shared" si="30"/>
        <v>1.5869570423611503</v>
      </c>
      <c r="AM23" s="52">
        <f t="shared" si="15"/>
        <v>1.1141126771388763</v>
      </c>
      <c r="AN23" s="85">
        <f t="shared" si="46"/>
        <v>6.7263172417272061</v>
      </c>
      <c r="AO23" s="86">
        <f t="shared" si="47"/>
        <v>1.89880401830371</v>
      </c>
    </row>
    <row r="24" spans="1:41" s="1" customFormat="1" ht="26.1" customHeight="1">
      <c r="B24" s="189"/>
      <c r="C24" s="7">
        <v>125</v>
      </c>
      <c r="D24" s="7">
        <v>30</v>
      </c>
      <c r="E24" s="7">
        <v>150</v>
      </c>
      <c r="F24" s="7">
        <f t="shared" si="33"/>
        <v>235</v>
      </c>
      <c r="G24" s="7">
        <f t="shared" si="34"/>
        <v>105</v>
      </c>
      <c r="H24" s="7">
        <f t="shared" si="16"/>
        <v>195</v>
      </c>
      <c r="I24" s="7">
        <f t="shared" si="35"/>
        <v>289.47574364968784</v>
      </c>
      <c r="J24" s="7">
        <v>1.5</v>
      </c>
      <c r="K24" s="52">
        <v>55</v>
      </c>
      <c r="L24" s="7">
        <f t="shared" si="44"/>
        <v>25</v>
      </c>
      <c r="M24" s="7">
        <f t="shared" si="18"/>
        <v>339.97212514611408</v>
      </c>
      <c r="N24" s="7">
        <f t="shared" si="19"/>
        <v>278.48886131471232</v>
      </c>
      <c r="O24" s="7">
        <f t="shared" si="1"/>
        <v>2.6151701934316467</v>
      </c>
      <c r="P24" s="9">
        <f t="shared" si="2"/>
        <v>69.737871824843907</v>
      </c>
      <c r="Q24" s="9">
        <f t="shared" si="3"/>
        <v>159.86124661762807</v>
      </c>
      <c r="R24" s="9">
        <f t="shared" si="20"/>
        <v>110.00576268970491</v>
      </c>
      <c r="S24" s="91">
        <f t="shared" si="36"/>
        <v>52.303403868632934</v>
      </c>
      <c r="T24" s="91">
        <f t="shared" si="37"/>
        <v>30.820166601628916</v>
      </c>
      <c r="U24" s="36">
        <f t="shared" si="21"/>
        <v>2.6075366189994873</v>
      </c>
      <c r="V24" s="44">
        <f t="shared" si="38"/>
        <v>3.4450879200301787</v>
      </c>
      <c r="W24" s="44">
        <f t="shared" si="43"/>
        <v>2.5512677789499616</v>
      </c>
      <c r="X24" s="82">
        <v>-20</v>
      </c>
      <c r="Y24" s="11">
        <f t="shared" si="45"/>
        <v>10</v>
      </c>
      <c r="Z24" s="7">
        <f t="shared" si="4"/>
        <v>207.51466563280286</v>
      </c>
      <c r="AA24" s="7">
        <f t="shared" si="25"/>
        <v>70.97419568190945</v>
      </c>
      <c r="AB24" s="36">
        <f t="shared" si="26"/>
        <v>1.5962666587138681</v>
      </c>
      <c r="AC24" s="9">
        <f t="shared" si="39"/>
        <v>42.567110899036486</v>
      </c>
      <c r="AD24" s="9">
        <f t="shared" si="5"/>
        <v>108.86686351396537</v>
      </c>
      <c r="AE24" s="9">
        <f t="shared" si="6"/>
        <v>72.190404620600461</v>
      </c>
      <c r="AF24" s="91">
        <f t="shared" si="40"/>
        <v>31.925333174277363</v>
      </c>
      <c r="AG24" s="91">
        <f t="shared" si="41"/>
        <v>22.845256175172217</v>
      </c>
      <c r="AH24" s="16">
        <f t="shared" si="7"/>
        <v>3.544507946581454</v>
      </c>
      <c r="AI24" s="44">
        <f t="shared" si="28"/>
        <v>2.2448014825228606</v>
      </c>
      <c r="AJ24" s="44">
        <f t="shared" si="14"/>
        <v>1.7000009139757706</v>
      </c>
      <c r="AK24" s="55">
        <f t="shared" si="42"/>
        <v>0.23583714812412923</v>
      </c>
      <c r="AL24" s="52">
        <f t="shared" si="30"/>
        <v>1.5869570423611503</v>
      </c>
      <c r="AM24" s="52">
        <f t="shared" si="15"/>
        <v>1.1141126771388763</v>
      </c>
      <c r="AN24" s="85">
        <f t="shared" si="46"/>
        <v>6.7263172417272061</v>
      </c>
      <c r="AO24" s="86">
        <f t="shared" si="47"/>
        <v>1.89880401830371</v>
      </c>
    </row>
    <row r="25" spans="1:41" s="1" customFormat="1" ht="26.1" customHeight="1">
      <c r="B25" s="189"/>
      <c r="C25" s="7">
        <v>125</v>
      </c>
      <c r="D25" s="7">
        <v>35</v>
      </c>
      <c r="E25" s="7">
        <v>150</v>
      </c>
      <c r="F25" s="7">
        <f t="shared" si="33"/>
        <v>235</v>
      </c>
      <c r="G25" s="7">
        <f t="shared" si="34"/>
        <v>105</v>
      </c>
      <c r="H25" s="7">
        <f t="shared" si="16"/>
        <v>195</v>
      </c>
      <c r="I25" s="7">
        <f t="shared" si="35"/>
        <v>289.47574364968784</v>
      </c>
      <c r="J25" s="7">
        <v>1.5</v>
      </c>
      <c r="K25" s="52">
        <v>55</v>
      </c>
      <c r="L25" s="7">
        <f t="shared" si="44"/>
        <v>20</v>
      </c>
      <c r="M25" s="7">
        <f t="shared" si="18"/>
        <v>339.97212514611408</v>
      </c>
      <c r="N25" s="7">
        <f t="shared" si="19"/>
        <v>278.48886131471232</v>
      </c>
      <c r="O25" s="7">
        <f t="shared" si="1"/>
        <v>2.6151701934316467</v>
      </c>
      <c r="P25" s="9">
        <f t="shared" si="2"/>
        <v>69.737871824843907</v>
      </c>
      <c r="Q25" s="9">
        <f t="shared" si="3"/>
        <v>159.86124661762807</v>
      </c>
      <c r="R25" s="9">
        <f t="shared" si="20"/>
        <v>110.00576268970491</v>
      </c>
      <c r="S25" s="91">
        <f t="shared" si="36"/>
        <v>52.303403868632934</v>
      </c>
      <c r="T25" s="91">
        <f t="shared" si="37"/>
        <v>30.820166601628916</v>
      </c>
      <c r="U25" s="36">
        <f t="shared" si="21"/>
        <v>2.6075366189994873</v>
      </c>
      <c r="V25" s="44">
        <f t="shared" si="38"/>
        <v>3.4450879200301787</v>
      </c>
      <c r="W25" s="44">
        <f t="shared" si="43"/>
        <v>2.5512677789499616</v>
      </c>
      <c r="X25" s="82">
        <v>-20</v>
      </c>
      <c r="Y25" s="11">
        <f t="shared" si="45"/>
        <v>15</v>
      </c>
      <c r="Z25" s="7">
        <f t="shared" si="4"/>
        <v>207.51466563280286</v>
      </c>
      <c r="AA25" s="7">
        <f t="shared" si="25"/>
        <v>70.97419568190945</v>
      </c>
      <c r="AB25" s="36">
        <f t="shared" si="26"/>
        <v>1.5962666587138681</v>
      </c>
      <c r="AC25" s="9">
        <f t="shared" si="39"/>
        <v>42.567110899036486</v>
      </c>
      <c r="AD25" s="9">
        <f t="shared" si="5"/>
        <v>108.86686351396537</v>
      </c>
      <c r="AE25" s="9">
        <f t="shared" si="6"/>
        <v>72.190404620600461</v>
      </c>
      <c r="AF25" s="91">
        <f t="shared" si="40"/>
        <v>31.925333174277363</v>
      </c>
      <c r="AG25" s="91">
        <f t="shared" si="41"/>
        <v>22.845256175172217</v>
      </c>
      <c r="AH25" s="16">
        <f t="shared" si="7"/>
        <v>3.544507946581454</v>
      </c>
      <c r="AI25" s="44">
        <f t="shared" si="28"/>
        <v>2.2448014825228606</v>
      </c>
      <c r="AJ25" s="44">
        <f t="shared" si="14"/>
        <v>1.7000009139757706</v>
      </c>
      <c r="AK25" s="55">
        <f t="shared" si="42"/>
        <v>0.23583714812412923</v>
      </c>
      <c r="AL25" s="52">
        <f t="shared" si="30"/>
        <v>1.5869570423611503</v>
      </c>
      <c r="AM25" s="52">
        <f t="shared" si="15"/>
        <v>1.1141126771388763</v>
      </c>
      <c r="AN25" s="85">
        <f t="shared" si="46"/>
        <v>6.7263172417272061</v>
      </c>
      <c r="AO25" s="86">
        <f t="shared" si="47"/>
        <v>1.89880401830371</v>
      </c>
    </row>
    <row r="26" spans="1:41" s="1" customFormat="1" ht="26.1" customHeight="1">
      <c r="B26" s="189"/>
      <c r="C26" s="7">
        <v>125</v>
      </c>
      <c r="D26" s="7">
        <v>40</v>
      </c>
      <c r="E26" s="7">
        <v>150</v>
      </c>
      <c r="F26" s="7">
        <f t="shared" si="33"/>
        <v>235</v>
      </c>
      <c r="G26" s="7">
        <f t="shared" si="34"/>
        <v>105</v>
      </c>
      <c r="H26" s="7">
        <f t="shared" si="16"/>
        <v>195</v>
      </c>
      <c r="I26" s="7">
        <f t="shared" si="35"/>
        <v>289.47574364968784</v>
      </c>
      <c r="J26" s="7">
        <v>1.5</v>
      </c>
      <c r="K26" s="52">
        <v>55</v>
      </c>
      <c r="L26" s="7">
        <f t="shared" si="44"/>
        <v>15</v>
      </c>
      <c r="M26" s="7">
        <f t="shared" si="18"/>
        <v>339.97212514611408</v>
      </c>
      <c r="N26" s="7">
        <f t="shared" si="19"/>
        <v>278.48886131471232</v>
      </c>
      <c r="O26" s="7">
        <f t="shared" si="1"/>
        <v>2.6151701934316467</v>
      </c>
      <c r="P26" s="9">
        <f t="shared" si="2"/>
        <v>69.737871824843907</v>
      </c>
      <c r="Q26" s="9">
        <f t="shared" si="3"/>
        <v>159.86124661762807</v>
      </c>
      <c r="R26" s="9">
        <f t="shared" si="20"/>
        <v>110.00576268970491</v>
      </c>
      <c r="S26" s="91">
        <f t="shared" si="36"/>
        <v>52.303403868632934</v>
      </c>
      <c r="T26" s="91">
        <f t="shared" si="37"/>
        <v>30.820166601628916</v>
      </c>
      <c r="U26" s="36">
        <f t="shared" si="21"/>
        <v>2.6075366189994873</v>
      </c>
      <c r="V26" s="44">
        <f t="shared" si="38"/>
        <v>3.4450879200301787</v>
      </c>
      <c r="W26" s="44">
        <f t="shared" si="43"/>
        <v>2.5512677789499616</v>
      </c>
      <c r="X26" s="82">
        <v>-20</v>
      </c>
      <c r="Y26" s="11">
        <f t="shared" si="45"/>
        <v>20</v>
      </c>
      <c r="Z26" s="7">
        <f t="shared" si="4"/>
        <v>207.51466563280286</v>
      </c>
      <c r="AA26" s="7">
        <f t="shared" si="25"/>
        <v>70.97419568190945</v>
      </c>
      <c r="AB26" s="36">
        <f t="shared" si="26"/>
        <v>1.5962666587138681</v>
      </c>
      <c r="AC26" s="9">
        <f t="shared" si="39"/>
        <v>42.567110899036486</v>
      </c>
      <c r="AD26" s="9">
        <f t="shared" si="5"/>
        <v>108.86686351396537</v>
      </c>
      <c r="AE26" s="9">
        <f t="shared" si="6"/>
        <v>72.190404620600461</v>
      </c>
      <c r="AF26" s="91">
        <f t="shared" si="40"/>
        <v>31.925333174277363</v>
      </c>
      <c r="AG26" s="91">
        <f t="shared" si="41"/>
        <v>22.845256175172217</v>
      </c>
      <c r="AH26" s="16">
        <f t="shared" si="7"/>
        <v>3.544507946581454</v>
      </c>
      <c r="AI26" s="44">
        <f t="shared" si="28"/>
        <v>2.2448014825228606</v>
      </c>
      <c r="AJ26" s="44">
        <f t="shared" si="14"/>
        <v>1.7000009139757706</v>
      </c>
      <c r="AK26" s="55">
        <f t="shared" si="42"/>
        <v>0.23583714812412923</v>
      </c>
      <c r="AL26" s="52">
        <f t="shared" si="30"/>
        <v>1.5869570423611503</v>
      </c>
      <c r="AM26" s="52">
        <f t="shared" si="15"/>
        <v>1.1141126771388763</v>
      </c>
      <c r="AN26" s="85">
        <f t="shared" si="46"/>
        <v>6.7263172417272061</v>
      </c>
      <c r="AO26" s="86">
        <f t="shared" si="47"/>
        <v>1.89880401830371</v>
      </c>
    </row>
    <row r="27" spans="1:41" s="1" customFormat="1" ht="26.1" customHeight="1" thickBot="1">
      <c r="B27" s="190"/>
      <c r="C27" s="12">
        <v>125</v>
      </c>
      <c r="D27" s="12">
        <v>45</v>
      </c>
      <c r="E27" s="12">
        <v>150</v>
      </c>
      <c r="F27" s="12">
        <f t="shared" si="33"/>
        <v>235</v>
      </c>
      <c r="G27" s="12">
        <f t="shared" si="34"/>
        <v>105</v>
      </c>
      <c r="H27" s="12">
        <f t="shared" si="16"/>
        <v>195</v>
      </c>
      <c r="I27" s="12">
        <f t="shared" si="35"/>
        <v>289.47574364968784</v>
      </c>
      <c r="J27" s="12">
        <v>1.5</v>
      </c>
      <c r="K27" s="57">
        <v>55</v>
      </c>
      <c r="L27" s="12">
        <f t="shared" si="44"/>
        <v>10</v>
      </c>
      <c r="M27" s="12">
        <f t="shared" si="18"/>
        <v>339.97212514611408</v>
      </c>
      <c r="N27" s="12">
        <f t="shared" si="19"/>
        <v>278.48886131471232</v>
      </c>
      <c r="O27" s="12">
        <f t="shared" si="1"/>
        <v>2.6151701934316467</v>
      </c>
      <c r="P27" s="13">
        <f t="shared" si="2"/>
        <v>69.737871824843907</v>
      </c>
      <c r="Q27" s="13">
        <f t="shared" si="3"/>
        <v>159.86124661762807</v>
      </c>
      <c r="R27" s="13">
        <f t="shared" si="20"/>
        <v>110.00576268970491</v>
      </c>
      <c r="S27" s="93">
        <f t="shared" si="36"/>
        <v>52.303403868632934</v>
      </c>
      <c r="T27" s="93">
        <f t="shared" si="37"/>
        <v>30.820166601628916</v>
      </c>
      <c r="U27" s="37">
        <f t="shared" si="21"/>
        <v>2.6075366189994873</v>
      </c>
      <c r="V27" s="45">
        <f t="shared" si="38"/>
        <v>3.4450879200301787</v>
      </c>
      <c r="W27" s="45">
        <f t="shared" si="43"/>
        <v>2.5512677789499616</v>
      </c>
      <c r="X27" s="83">
        <v>-20</v>
      </c>
      <c r="Y27" s="14">
        <f t="shared" si="45"/>
        <v>25</v>
      </c>
      <c r="Z27" s="12">
        <f t="shared" si="4"/>
        <v>207.51466563280286</v>
      </c>
      <c r="AA27" s="12">
        <f t="shared" si="25"/>
        <v>70.97419568190945</v>
      </c>
      <c r="AB27" s="37">
        <f t="shared" si="26"/>
        <v>1.5962666587138681</v>
      </c>
      <c r="AC27" s="13">
        <f t="shared" si="39"/>
        <v>42.567110899036486</v>
      </c>
      <c r="AD27" s="13">
        <f t="shared" si="5"/>
        <v>108.86686351396537</v>
      </c>
      <c r="AE27" s="13">
        <f t="shared" si="6"/>
        <v>72.190404620600461</v>
      </c>
      <c r="AF27" s="93">
        <f t="shared" si="40"/>
        <v>31.925333174277363</v>
      </c>
      <c r="AG27" s="93">
        <f t="shared" si="41"/>
        <v>22.845256175172217</v>
      </c>
      <c r="AH27" s="17">
        <f t="shared" si="7"/>
        <v>3.544507946581454</v>
      </c>
      <c r="AI27" s="45">
        <f t="shared" si="28"/>
        <v>2.2448014825228606</v>
      </c>
      <c r="AJ27" s="45">
        <f t="shared" si="14"/>
        <v>1.7000009139757706</v>
      </c>
      <c r="AK27" s="56">
        <f t="shared" si="42"/>
        <v>0.23583714812412923</v>
      </c>
      <c r="AL27" s="57">
        <f t="shared" si="30"/>
        <v>1.5869570423611503</v>
      </c>
      <c r="AM27" s="57">
        <f t="shared" si="15"/>
        <v>1.1141126771388763</v>
      </c>
      <c r="AN27" s="85">
        <f t="shared" si="46"/>
        <v>6.7263172417272061</v>
      </c>
      <c r="AO27" s="86">
        <f t="shared" si="47"/>
        <v>1.89880401830371</v>
      </c>
    </row>
    <row r="28" spans="1:41" s="1" customFormat="1" ht="26.1" customHeight="1">
      <c r="A28" s="2"/>
      <c r="B28" s="19" t="s">
        <v>18</v>
      </c>
      <c r="C28" s="73" t="s">
        <v>18</v>
      </c>
      <c r="D28" s="191" t="s">
        <v>12</v>
      </c>
      <c r="E28" s="6" t="s">
        <v>21</v>
      </c>
      <c r="F28" s="204" t="s">
        <v>75</v>
      </c>
      <c r="G28" s="204" t="s">
        <v>76</v>
      </c>
      <c r="H28" s="206" t="s">
        <v>1</v>
      </c>
      <c r="I28" s="6" t="s">
        <v>17</v>
      </c>
      <c r="J28" s="206" t="s">
        <v>3</v>
      </c>
      <c r="K28" s="191" t="s">
        <v>27</v>
      </c>
      <c r="L28" s="191"/>
      <c r="M28" s="191"/>
      <c r="N28" s="191"/>
      <c r="O28" s="191"/>
      <c r="P28" s="191"/>
      <c r="Q28" s="191"/>
      <c r="R28" s="191"/>
      <c r="S28" s="191"/>
      <c r="T28" s="191"/>
      <c r="U28" s="191"/>
      <c r="V28" s="191"/>
      <c r="W28" s="191"/>
      <c r="X28" s="191" t="s">
        <v>28</v>
      </c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2" t="s">
        <v>17</v>
      </c>
      <c r="AL28" s="192"/>
      <c r="AM28" s="192"/>
      <c r="AN28" s="6" t="s">
        <v>23</v>
      </c>
      <c r="AO28" s="193" t="s">
        <v>24</v>
      </c>
    </row>
    <row r="29" spans="1:41" s="1" customFormat="1" ht="26.1" customHeight="1">
      <c r="A29" s="2"/>
      <c r="B29" s="20" t="s">
        <v>19</v>
      </c>
      <c r="C29" s="74" t="s">
        <v>19</v>
      </c>
      <c r="D29" s="208"/>
      <c r="E29" s="22" t="s">
        <v>46</v>
      </c>
      <c r="F29" s="205"/>
      <c r="G29" s="205"/>
      <c r="H29" s="199"/>
      <c r="I29" s="23" t="s">
        <v>29</v>
      </c>
      <c r="J29" s="207"/>
      <c r="K29" s="78" t="s">
        <v>42</v>
      </c>
      <c r="L29" s="21" t="s">
        <v>43</v>
      </c>
      <c r="M29" s="10" t="s">
        <v>0</v>
      </c>
      <c r="N29" s="10" t="s">
        <v>2</v>
      </c>
      <c r="O29" s="10" t="s">
        <v>30</v>
      </c>
      <c r="P29" s="10" t="s">
        <v>4</v>
      </c>
      <c r="Q29" s="10" t="s">
        <v>36</v>
      </c>
      <c r="R29" s="10" t="s">
        <v>38</v>
      </c>
      <c r="S29" s="10" t="s">
        <v>5</v>
      </c>
      <c r="T29" s="10" t="s">
        <v>6</v>
      </c>
      <c r="U29" s="195" t="s">
        <v>7</v>
      </c>
      <c r="V29" s="7" t="s">
        <v>31</v>
      </c>
      <c r="W29" s="7" t="s">
        <v>32</v>
      </c>
      <c r="X29" s="78" t="s">
        <v>45</v>
      </c>
      <c r="Y29" s="21" t="s">
        <v>44</v>
      </c>
      <c r="Z29" s="10" t="s">
        <v>33</v>
      </c>
      <c r="AA29" s="10" t="s">
        <v>15</v>
      </c>
      <c r="AB29" s="41" t="s">
        <v>16</v>
      </c>
      <c r="AC29" s="10" t="s">
        <v>8</v>
      </c>
      <c r="AD29" s="10" t="s">
        <v>37</v>
      </c>
      <c r="AE29" s="10" t="s">
        <v>39</v>
      </c>
      <c r="AF29" s="10" t="s">
        <v>9</v>
      </c>
      <c r="AG29" s="10" t="s">
        <v>10</v>
      </c>
      <c r="AH29" s="197" t="s">
        <v>11</v>
      </c>
      <c r="AI29" s="7" t="s">
        <v>31</v>
      </c>
      <c r="AJ29" s="7" t="s">
        <v>32</v>
      </c>
      <c r="AK29" s="52" t="s">
        <v>22</v>
      </c>
      <c r="AL29" s="52" t="s">
        <v>25</v>
      </c>
      <c r="AM29" s="52" t="s">
        <v>26</v>
      </c>
      <c r="AN29" s="8" t="s">
        <v>14</v>
      </c>
      <c r="AO29" s="194"/>
    </row>
    <row r="30" spans="1:41" s="1" customFormat="1" ht="29.45" customHeight="1" thickBot="1">
      <c r="A30" s="3"/>
      <c r="B30" s="76" t="s">
        <v>47</v>
      </c>
      <c r="C30" s="75" t="s">
        <v>47</v>
      </c>
      <c r="D30" s="22" t="s">
        <v>34</v>
      </c>
      <c r="E30" s="22" t="s">
        <v>20</v>
      </c>
      <c r="F30" s="22" t="s">
        <v>13</v>
      </c>
      <c r="G30" s="22" t="s">
        <v>13</v>
      </c>
      <c r="H30" s="22" t="s">
        <v>13</v>
      </c>
      <c r="I30" s="22" t="s">
        <v>13</v>
      </c>
      <c r="J30" s="199"/>
      <c r="K30" s="79" t="s">
        <v>34</v>
      </c>
      <c r="L30" s="22" t="s">
        <v>34</v>
      </c>
      <c r="M30" s="22" t="s">
        <v>13</v>
      </c>
      <c r="N30" s="22" t="s">
        <v>13</v>
      </c>
      <c r="O30" s="22"/>
      <c r="P30" s="22" t="s">
        <v>13</v>
      </c>
      <c r="Q30" s="22" t="s">
        <v>13</v>
      </c>
      <c r="R30" s="22" t="s">
        <v>13</v>
      </c>
      <c r="S30" s="22" t="s">
        <v>13</v>
      </c>
      <c r="T30" s="22" t="s">
        <v>13</v>
      </c>
      <c r="U30" s="196"/>
      <c r="V30" s="199" t="s">
        <v>35</v>
      </c>
      <c r="W30" s="199"/>
      <c r="X30" s="79" t="s">
        <v>34</v>
      </c>
      <c r="Y30" s="22" t="s">
        <v>34</v>
      </c>
      <c r="Z30" s="22" t="s">
        <v>13</v>
      </c>
      <c r="AA30" s="22" t="s">
        <v>13</v>
      </c>
      <c r="AB30" s="42"/>
      <c r="AC30" s="22" t="s">
        <v>13</v>
      </c>
      <c r="AD30" s="22" t="s">
        <v>13</v>
      </c>
      <c r="AE30" s="22" t="s">
        <v>13</v>
      </c>
      <c r="AF30" s="22" t="s">
        <v>13</v>
      </c>
      <c r="AG30" s="22" t="s">
        <v>13</v>
      </c>
      <c r="AH30" s="198"/>
      <c r="AI30" s="199" t="s">
        <v>35</v>
      </c>
      <c r="AJ30" s="199"/>
      <c r="AK30" s="53" t="s">
        <v>51</v>
      </c>
      <c r="AL30" s="200" t="s">
        <v>35</v>
      </c>
      <c r="AM30" s="201"/>
      <c r="AN30" s="202" t="s">
        <v>73</v>
      </c>
      <c r="AO30" s="203"/>
    </row>
    <row r="31" spans="1:41" s="1" customFormat="1" ht="26.1" customHeight="1">
      <c r="A31" s="3"/>
      <c r="B31" s="188">
        <v>150</v>
      </c>
      <c r="C31" s="5">
        <v>150</v>
      </c>
      <c r="D31" s="5">
        <v>0</v>
      </c>
      <c r="E31" s="5">
        <v>150</v>
      </c>
      <c r="F31" s="5">
        <f>C31+20+E31-60</f>
        <v>260</v>
      </c>
      <c r="G31" s="5">
        <f>C31-20</f>
        <v>130</v>
      </c>
      <c r="H31" s="5">
        <f t="shared" ref="H31:H50" si="48">(F31-G31)*J31</f>
        <v>195</v>
      </c>
      <c r="I31" s="5">
        <f>2*P31+E31</f>
        <v>242.37604307034013</v>
      </c>
      <c r="J31" s="5">
        <v>1.5</v>
      </c>
      <c r="K31" s="51">
        <v>30</v>
      </c>
      <c r="L31" s="5">
        <f t="shared" si="44"/>
        <v>30</v>
      </c>
      <c r="M31" s="5">
        <f t="shared" ref="M31:M50" si="49">H31/COS(K31*PI()/180)</f>
        <v>225.16660498395404</v>
      </c>
      <c r="N31" s="5">
        <f t="shared" ref="N31:N50" si="50">H31*TAN(K31*PI()/180)</f>
        <v>112.58330249197702</v>
      </c>
      <c r="O31" s="5">
        <f t="shared" ref="O31:O50" si="51">J31/COS(K31*PI()/180)</f>
        <v>1.7320508075688772</v>
      </c>
      <c r="P31" s="24">
        <f t="shared" ref="P31:P50" si="52">40/COS(K31*PI()/180)</f>
        <v>46.188021535170058</v>
      </c>
      <c r="Q31" s="24">
        <f t="shared" ref="Q31:Q50" si="53">F31/U31+P31</f>
        <v>115.47005383792515</v>
      </c>
      <c r="R31" s="24">
        <f t="shared" ref="R31:R50" si="54">G31/U31+P31</f>
        <v>80.829037686547608</v>
      </c>
      <c r="S31" s="92">
        <f>30/COS(K31*PI()/180)</f>
        <v>34.641016151377542</v>
      </c>
      <c r="T31" s="92">
        <f>20/COS(ATAN((N31+R31-Q31)/H31))</f>
        <v>21.538461538461537</v>
      </c>
      <c r="U31" s="35">
        <f t="shared" ref="U31:U50" si="55">(4+SIN(K31*PI()/180)/J31)*COS(K31*PI()/180)</f>
        <v>3.7527767497325675</v>
      </c>
      <c r="V31" s="25">
        <f>(P31*J31*(F31^2-G31^2)/2+J31*(F31^3-G31^3)/(6*U31))/1000000</f>
        <v>2.7808075715518323</v>
      </c>
      <c r="W31" s="25">
        <f>(J31*(P31+S31+T31)*(F31-G31)*60+J31*(F31^2-G31^2)*60/(2*U31))/1000000</f>
        <v>1.8056495743892826</v>
      </c>
      <c r="X31" s="80">
        <v>30</v>
      </c>
      <c r="Y31" s="72">
        <f>X31+D31</f>
        <v>30</v>
      </c>
      <c r="Z31" s="5">
        <f t="shared" ref="Z31:Z50" si="56">IF(D31&gt;20,H31/COS(X31*PI()/180),H31/COS(X31*PI()/180))</f>
        <v>225.16660498395404</v>
      </c>
      <c r="AA31" s="5">
        <f t="shared" ref="AA31:AA50" si="57">H31*TAN(ABS(X31)*PI()/180)</f>
        <v>112.58330249197702</v>
      </c>
      <c r="AB31" s="35">
        <f t="shared" ref="AB31:AB50" si="58">J31/COS(X31*PI()/180)</f>
        <v>1.7320508075688772</v>
      </c>
      <c r="AC31" s="24">
        <f>40/COS(ABS(X31)*PI()/180)</f>
        <v>46.188021535170058</v>
      </c>
      <c r="AD31" s="24">
        <f t="shared" ref="AD31:AD50" si="59">F31/AH31+AC31</f>
        <v>115.47005383792515</v>
      </c>
      <c r="AE31" s="24">
        <f t="shared" ref="AE31:AE50" si="60">G31/AH31+AC31</f>
        <v>80.829037686547608</v>
      </c>
      <c r="AF31" s="92">
        <f>30/COS(X31*PI()/180)</f>
        <v>34.641016151377542</v>
      </c>
      <c r="AG31" s="92">
        <f>IF(X31&gt;0,20/COS(ATAN((AA31+AE31-AD31)/H31)),20/COS(ATAN((AA31-AE31+AD31)/H31)))</f>
        <v>21.538461538461537</v>
      </c>
      <c r="AH31" s="26">
        <f t="shared" ref="AH31:AH50" si="61">(4+SIN(X31*PI()/180)/J31)*COS(X31*PI()/180)</f>
        <v>3.7527767497325675</v>
      </c>
      <c r="AI31" s="25">
        <f t="shared" ref="AI31:AI50" si="62">(AC31*J31*(F31^2-G31^2)/2+J31*(F31^3-G31^3)/(6*AH31))/1000000</f>
        <v>2.7808075715518323</v>
      </c>
      <c r="AJ31" s="25">
        <f>(J31*(AC31+AF31+AG31)*(F31-G31)*60+J31*(F31^2-G31^2)*60/(2*AH31))/1000000</f>
        <v>1.8056495743892826</v>
      </c>
      <c r="AK31" s="54">
        <f>(0.2*0.4-0.05*0.05/2)*(I31/100+0.1)</f>
        <v>0.19874613391789292</v>
      </c>
      <c r="AL31" s="51">
        <f t="shared" ref="AL31:AL50" si="63">(F31/100*I31/100-PI()*((E31+2*20)/100)^2/4)*40/100</f>
        <v>1.3865958999856225</v>
      </c>
      <c r="AM31" s="51">
        <f>0.6*0.6*(I31/100+0.2)</f>
        <v>0.94455375505322459</v>
      </c>
      <c r="AN31" s="89">
        <f>IF(X31&gt;0,(E31+E31+N31+AA31)*H31/2/10000*0.4+(E31+N31+AA31+R31+T31+AE31+AG31)/100*2*0.4,(E31+E31+N31-AA31)*H31/2/10000*0.4+(E31+N31-AA31+R31+T31+AE31+AG31)/100*2*0.4)</f>
        <v>6.6873625869092006</v>
      </c>
      <c r="AO31" s="90">
        <f>IF(X31&gt;0,(E31+N31+AA31+R31+T31+AE31+AG31)/100*0.8*0.4,(E31+N31-AA31+R31+T31+AE31+AG31)/100*0.8*0.4)</f>
        <v>1.8556851309887119</v>
      </c>
    </row>
    <row r="32" spans="1:41" s="1" customFormat="1" ht="26.1" customHeight="1">
      <c r="A32" s="4"/>
      <c r="B32" s="189"/>
      <c r="C32" s="7">
        <v>150</v>
      </c>
      <c r="D32" s="7">
        <v>5</v>
      </c>
      <c r="E32" s="7">
        <v>150</v>
      </c>
      <c r="F32" s="7">
        <f t="shared" ref="F32:F40" si="64">C32+20+E32-60</f>
        <v>260</v>
      </c>
      <c r="G32" s="7">
        <f t="shared" ref="G32:G40" si="65">C32-20</f>
        <v>130</v>
      </c>
      <c r="H32" s="7">
        <f t="shared" si="48"/>
        <v>195</v>
      </c>
      <c r="I32" s="7">
        <f t="shared" ref="I32:I40" si="66">2*P32+E32</f>
        <v>247.66196710091648</v>
      </c>
      <c r="J32" s="7">
        <v>1.5</v>
      </c>
      <c r="K32" s="52">
        <v>35</v>
      </c>
      <c r="L32" s="7">
        <f t="shared" si="44"/>
        <v>30</v>
      </c>
      <c r="M32" s="7">
        <f t="shared" si="49"/>
        <v>238.05104480848394</v>
      </c>
      <c r="N32" s="7">
        <f t="shared" si="50"/>
        <v>136.5404699508934</v>
      </c>
      <c r="O32" s="7">
        <f t="shared" si="51"/>
        <v>1.8311618831421841</v>
      </c>
      <c r="P32" s="9">
        <f t="shared" si="52"/>
        <v>48.830983550458242</v>
      </c>
      <c r="Q32" s="9">
        <f t="shared" si="53"/>
        <v>121.25762895830405</v>
      </c>
      <c r="R32" s="9">
        <f t="shared" si="54"/>
        <v>85.044306254381155</v>
      </c>
      <c r="S32" s="91">
        <f t="shared" ref="S32:S40" si="67">30/COS(K32*PI()/180)</f>
        <v>36.623237662843678</v>
      </c>
      <c r="T32" s="91">
        <f t="shared" ref="T32:T40" si="68">20/COS(ATAN((N32+R32-Q32)/H32))</f>
        <v>22.491850866948859</v>
      </c>
      <c r="U32" s="36">
        <f t="shared" si="55"/>
        <v>3.5898390507512699</v>
      </c>
      <c r="V32" s="44">
        <f t="shared" ref="V32:V40" si="69">(P32*J32*(F32^2-G32^2)/2+J32*(F32^3-G32^3)/(6*U32))/1000000</f>
        <v>2.9278071684746942</v>
      </c>
      <c r="W32" s="44">
        <f>(J32*(P32+S32+T32)*(F32-G32)*60+J32*(F32^2-G32^2)*60/(2*U32))/1000000</f>
        <v>1.8985128567927811</v>
      </c>
      <c r="X32" s="81">
        <v>0</v>
      </c>
      <c r="Y32" s="11">
        <f>X32+D32</f>
        <v>5</v>
      </c>
      <c r="Z32" s="7">
        <f t="shared" si="56"/>
        <v>195</v>
      </c>
      <c r="AA32" s="7">
        <f t="shared" si="57"/>
        <v>0</v>
      </c>
      <c r="AB32" s="36">
        <f t="shared" si="58"/>
        <v>1.5</v>
      </c>
      <c r="AC32" s="9">
        <f t="shared" ref="AC32:AC40" si="70">40/COS(ABS(X32)*PI()/180)</f>
        <v>40</v>
      </c>
      <c r="AD32" s="9">
        <f t="shared" si="59"/>
        <v>105</v>
      </c>
      <c r="AE32" s="9">
        <f t="shared" si="60"/>
        <v>72.5</v>
      </c>
      <c r="AF32" s="91">
        <f t="shared" ref="AF32:AF40" si="71">30/COS(X32*PI()/180)</f>
        <v>30</v>
      </c>
      <c r="AG32" s="91">
        <f t="shared" ref="AG32:AG40" si="72">IF(X32&gt;0,20/COS(ATAN((AA32+AE32-AD32)/H32)),20/COS(ATAN((AA32-AE32+AD32)/H32)))</f>
        <v>20.275875100994064</v>
      </c>
      <c r="AH32" s="16">
        <f t="shared" si="61"/>
        <v>4</v>
      </c>
      <c r="AI32" s="44">
        <f t="shared" si="62"/>
        <v>2.4821875000000002</v>
      </c>
      <c r="AJ32" s="44">
        <f t="shared" ref="AJ32:AJ40" si="73">(J32*(AC32+AF32+AG32)*(F32-G32)*60+J32*(F32^2-G32^2)*60/(2*AH32))/1000000</f>
        <v>1.6266027386816304</v>
      </c>
      <c r="AK32" s="55">
        <f t="shared" ref="AK32:AK40" si="74">(0.2*0.4-0.05*0.05/2)*(I32/100+0.1)</f>
        <v>0.20290879909197179</v>
      </c>
      <c r="AL32" s="52">
        <f t="shared" si="63"/>
        <v>1.4415695099036163</v>
      </c>
      <c r="AM32" s="52">
        <f t="shared" ref="AM32:AM40" si="75">0.6*0.6*(I32/100+0.2)</f>
        <v>0.96358308156329942</v>
      </c>
      <c r="AN32" s="85">
        <f>IF(X32&gt;0,(E32+E32+N32+AA32)*H32/2/10000*0.4+(E32+N32+AA32+R32+T32+AE32+AG32)/100*2*0.4,(E32+E32+N32-AA32)*H32/2/10000*0.4+(E32+N32-AA32+R32+T32+AE32+AG32)/100*2*0.4)</f>
        <v>5.5973278501942243</v>
      </c>
      <c r="AO32" s="86">
        <f>IF(X32&gt;0,(E32+N32+AA32+R32+T32+AE32+AG32)/100*0.8*0.4,(E32+N32-AA32+R32+T32+AE32+AG32)/100*0.8*0.4)</f>
        <v>1.5579280069542962</v>
      </c>
    </row>
    <row r="33" spans="1:41" s="1" customFormat="1" ht="26.1" customHeight="1">
      <c r="A33" s="4"/>
      <c r="B33" s="189"/>
      <c r="C33" s="7">
        <v>150</v>
      </c>
      <c r="D33" s="7">
        <v>10</v>
      </c>
      <c r="E33" s="7">
        <v>150</v>
      </c>
      <c r="F33" s="7">
        <f t="shared" si="64"/>
        <v>260</v>
      </c>
      <c r="G33" s="7">
        <f t="shared" si="65"/>
        <v>130</v>
      </c>
      <c r="H33" s="7">
        <f t="shared" si="48"/>
        <v>195</v>
      </c>
      <c r="I33" s="7">
        <f t="shared" si="66"/>
        <v>247.66196710091648</v>
      </c>
      <c r="J33" s="7">
        <v>1.5</v>
      </c>
      <c r="K33" s="52">
        <v>35</v>
      </c>
      <c r="L33" s="7">
        <f t="shared" si="44"/>
        <v>25</v>
      </c>
      <c r="M33" s="7">
        <f t="shared" si="49"/>
        <v>238.05104480848394</v>
      </c>
      <c r="N33" s="7">
        <f t="shared" si="50"/>
        <v>136.5404699508934</v>
      </c>
      <c r="O33" s="7">
        <f t="shared" si="51"/>
        <v>1.8311618831421841</v>
      </c>
      <c r="P33" s="9">
        <f t="shared" si="52"/>
        <v>48.830983550458242</v>
      </c>
      <c r="Q33" s="9">
        <f t="shared" si="53"/>
        <v>121.25762895830405</v>
      </c>
      <c r="R33" s="9">
        <f t="shared" si="54"/>
        <v>85.044306254381155</v>
      </c>
      <c r="S33" s="91">
        <f t="shared" si="67"/>
        <v>36.623237662843678</v>
      </c>
      <c r="T33" s="91">
        <f t="shared" si="68"/>
        <v>22.491850866948859</v>
      </c>
      <c r="U33" s="36">
        <f t="shared" si="55"/>
        <v>3.5898390507512699</v>
      </c>
      <c r="V33" s="44">
        <f t="shared" si="69"/>
        <v>2.9278071684746942</v>
      </c>
      <c r="W33" s="44">
        <f t="shared" ref="W33:W40" si="76">(J33*(P33+S33+T33)*(F33-G33)*60+J33*(F33^2-G33^2)*60/(2*U33))/1000000</f>
        <v>1.8985128567927811</v>
      </c>
      <c r="X33" s="81">
        <v>0</v>
      </c>
      <c r="Y33" s="11">
        <f>X33+D33</f>
        <v>10</v>
      </c>
      <c r="Z33" s="7">
        <f t="shared" si="56"/>
        <v>195</v>
      </c>
      <c r="AA33" s="7">
        <f t="shared" si="57"/>
        <v>0</v>
      </c>
      <c r="AB33" s="36">
        <f t="shared" si="58"/>
        <v>1.5</v>
      </c>
      <c r="AC33" s="9">
        <f t="shared" si="70"/>
        <v>40</v>
      </c>
      <c r="AD33" s="9">
        <f t="shared" si="59"/>
        <v>105</v>
      </c>
      <c r="AE33" s="9">
        <f t="shared" si="60"/>
        <v>72.5</v>
      </c>
      <c r="AF33" s="91">
        <f t="shared" si="71"/>
        <v>30</v>
      </c>
      <c r="AG33" s="91">
        <f t="shared" si="72"/>
        <v>20.275875100994064</v>
      </c>
      <c r="AH33" s="16">
        <f t="shared" si="61"/>
        <v>4</v>
      </c>
      <c r="AI33" s="44">
        <f t="shared" si="62"/>
        <v>2.4821875000000002</v>
      </c>
      <c r="AJ33" s="44">
        <f t="shared" si="73"/>
        <v>1.6266027386816304</v>
      </c>
      <c r="AK33" s="55">
        <f t="shared" si="74"/>
        <v>0.20290879909197179</v>
      </c>
      <c r="AL33" s="52">
        <f t="shared" si="63"/>
        <v>1.4415695099036163</v>
      </c>
      <c r="AM33" s="52">
        <f t="shared" si="75"/>
        <v>0.96358308156329942</v>
      </c>
      <c r="AN33" s="85">
        <f>IF(X33&gt;0,(E33+E33+N33+AA33)*H33/2/10000*0.4+(E33+N33+AA33+R33+T33+AE33+AG33)/100*2*0.4,(E33+E33+N33-AA33)*H33/2/10000*0.4+(E33+N33-AA33+R33+T33+AE33+AG33)/100*2*0.4)</f>
        <v>5.5973278501942243</v>
      </c>
      <c r="AO33" s="86">
        <f>IF(X33&gt;0,(E33+N33+AA33+R33+T33+AE33+AG33)/100*0.8*0.4,(E33+N33-AA33+R33+T33+AE33+AG33)/100*0.8*0.4)</f>
        <v>1.5579280069542962</v>
      </c>
    </row>
    <row r="34" spans="1:41" s="1" customFormat="1" ht="26.1" customHeight="1">
      <c r="A34" s="4"/>
      <c r="B34" s="189"/>
      <c r="C34" s="7">
        <v>150</v>
      </c>
      <c r="D34" s="7">
        <v>15</v>
      </c>
      <c r="E34" s="7">
        <v>150</v>
      </c>
      <c r="F34" s="7">
        <f t="shared" si="64"/>
        <v>260</v>
      </c>
      <c r="G34" s="7">
        <f t="shared" si="65"/>
        <v>130</v>
      </c>
      <c r="H34" s="7">
        <f t="shared" si="48"/>
        <v>195</v>
      </c>
      <c r="I34" s="7">
        <f t="shared" si="66"/>
        <v>247.66196710091648</v>
      </c>
      <c r="J34" s="7">
        <v>1.5</v>
      </c>
      <c r="K34" s="52">
        <v>35</v>
      </c>
      <c r="L34" s="7">
        <f>K34-D34</f>
        <v>20</v>
      </c>
      <c r="M34" s="7">
        <f t="shared" si="49"/>
        <v>238.05104480848394</v>
      </c>
      <c r="N34" s="7">
        <f t="shared" si="50"/>
        <v>136.5404699508934</v>
      </c>
      <c r="O34" s="7">
        <f t="shared" si="51"/>
        <v>1.8311618831421841</v>
      </c>
      <c r="P34" s="9">
        <f t="shared" si="52"/>
        <v>48.830983550458242</v>
      </c>
      <c r="Q34" s="9">
        <f t="shared" si="53"/>
        <v>121.25762895830405</v>
      </c>
      <c r="R34" s="9">
        <f t="shared" si="54"/>
        <v>85.044306254381155</v>
      </c>
      <c r="S34" s="91">
        <f t="shared" si="67"/>
        <v>36.623237662843678</v>
      </c>
      <c r="T34" s="91">
        <f t="shared" si="68"/>
        <v>22.491850866948859</v>
      </c>
      <c r="U34" s="36">
        <f t="shared" si="55"/>
        <v>3.5898390507512699</v>
      </c>
      <c r="V34" s="44">
        <f t="shared" si="69"/>
        <v>2.9278071684746942</v>
      </c>
      <c r="W34" s="44">
        <f t="shared" si="76"/>
        <v>1.8985128567927811</v>
      </c>
      <c r="X34" s="81">
        <v>0</v>
      </c>
      <c r="Y34" s="11">
        <f>X34+D34</f>
        <v>15</v>
      </c>
      <c r="Z34" s="7">
        <f t="shared" si="56"/>
        <v>195</v>
      </c>
      <c r="AA34" s="7">
        <f t="shared" si="57"/>
        <v>0</v>
      </c>
      <c r="AB34" s="36">
        <f t="shared" si="58"/>
        <v>1.5</v>
      </c>
      <c r="AC34" s="9">
        <f t="shared" si="70"/>
        <v>40</v>
      </c>
      <c r="AD34" s="9">
        <f t="shared" si="59"/>
        <v>105</v>
      </c>
      <c r="AE34" s="9">
        <f t="shared" si="60"/>
        <v>72.5</v>
      </c>
      <c r="AF34" s="91">
        <f t="shared" si="71"/>
        <v>30</v>
      </c>
      <c r="AG34" s="91">
        <f t="shared" si="72"/>
        <v>20.275875100994064</v>
      </c>
      <c r="AH34" s="16">
        <f t="shared" si="61"/>
        <v>4</v>
      </c>
      <c r="AI34" s="44">
        <f t="shared" si="62"/>
        <v>2.4821875000000002</v>
      </c>
      <c r="AJ34" s="44">
        <f t="shared" si="73"/>
        <v>1.6266027386816304</v>
      </c>
      <c r="AK34" s="55">
        <f t="shared" si="74"/>
        <v>0.20290879909197179</v>
      </c>
      <c r="AL34" s="52">
        <f t="shared" si="63"/>
        <v>1.4415695099036163</v>
      </c>
      <c r="AM34" s="52">
        <f t="shared" si="75"/>
        <v>0.96358308156329942</v>
      </c>
      <c r="AN34" s="85">
        <f>IF(X34&gt;0,(E34+E34+N34+AA34)*H34/2/10000*0.4+(E34+N34+AA34+R34+T34+AE34+AG34)/100*2*0.4,(E34+E34+N34-AA34)*H34/2/10000*0.4+(E34+N34-AA34+R34+T34+AE34+AG34)/100*2*0.4)</f>
        <v>5.5973278501942243</v>
      </c>
      <c r="AO34" s="86">
        <f>IF(X34&gt;0,(E34+N34+AA34+R34+T34+AE34+AG34)/100*0.8*0.4,(E34+N34-AA34+R34+T34+AE34+AG34)/100*0.8*0.4)</f>
        <v>1.5579280069542962</v>
      </c>
    </row>
    <row r="35" spans="1:41" s="1" customFormat="1" ht="26.1" customHeight="1">
      <c r="B35" s="189"/>
      <c r="C35" s="7">
        <v>150</v>
      </c>
      <c r="D35" s="7">
        <v>20</v>
      </c>
      <c r="E35" s="7">
        <v>150</v>
      </c>
      <c r="F35" s="7">
        <f t="shared" si="64"/>
        <v>260</v>
      </c>
      <c r="G35" s="7">
        <f t="shared" si="65"/>
        <v>130</v>
      </c>
      <c r="H35" s="7">
        <f t="shared" si="48"/>
        <v>195</v>
      </c>
      <c r="I35" s="7">
        <f t="shared" si="66"/>
        <v>247.66196710091648</v>
      </c>
      <c r="J35" s="7">
        <v>1.5</v>
      </c>
      <c r="K35" s="52">
        <v>35</v>
      </c>
      <c r="L35" s="7">
        <f t="shared" ref="L35:L43" si="77">K35-D35</f>
        <v>15</v>
      </c>
      <c r="M35" s="7">
        <f t="shared" si="49"/>
        <v>238.05104480848394</v>
      </c>
      <c r="N35" s="7">
        <f t="shared" si="50"/>
        <v>136.5404699508934</v>
      </c>
      <c r="O35" s="7">
        <f t="shared" si="51"/>
        <v>1.8311618831421841</v>
      </c>
      <c r="P35" s="9">
        <f t="shared" si="52"/>
        <v>48.830983550458242</v>
      </c>
      <c r="Q35" s="9">
        <f t="shared" si="53"/>
        <v>121.25762895830405</v>
      </c>
      <c r="R35" s="9">
        <f t="shared" si="54"/>
        <v>85.044306254381155</v>
      </c>
      <c r="S35" s="91">
        <f t="shared" si="67"/>
        <v>36.623237662843678</v>
      </c>
      <c r="T35" s="91">
        <f t="shared" si="68"/>
        <v>22.491850866948859</v>
      </c>
      <c r="U35" s="36">
        <f t="shared" si="55"/>
        <v>3.5898390507512699</v>
      </c>
      <c r="V35" s="44">
        <f t="shared" si="69"/>
        <v>2.9278071684746942</v>
      </c>
      <c r="W35" s="44">
        <f t="shared" si="76"/>
        <v>1.8985128567927811</v>
      </c>
      <c r="X35" s="81">
        <v>0</v>
      </c>
      <c r="Y35" s="11">
        <f t="shared" ref="Y35:Y40" si="78">X35+D35</f>
        <v>20</v>
      </c>
      <c r="Z35" s="7">
        <f t="shared" si="56"/>
        <v>195</v>
      </c>
      <c r="AA35" s="7">
        <f t="shared" si="57"/>
        <v>0</v>
      </c>
      <c r="AB35" s="36">
        <f t="shared" si="58"/>
        <v>1.5</v>
      </c>
      <c r="AC35" s="9">
        <f t="shared" si="70"/>
        <v>40</v>
      </c>
      <c r="AD35" s="9">
        <f t="shared" si="59"/>
        <v>105</v>
      </c>
      <c r="AE35" s="9">
        <f t="shared" si="60"/>
        <v>72.5</v>
      </c>
      <c r="AF35" s="91">
        <f t="shared" si="71"/>
        <v>30</v>
      </c>
      <c r="AG35" s="91">
        <f t="shared" si="72"/>
        <v>20.275875100994064</v>
      </c>
      <c r="AH35" s="16">
        <f t="shared" si="61"/>
        <v>4</v>
      </c>
      <c r="AI35" s="44">
        <f t="shared" si="62"/>
        <v>2.4821875000000002</v>
      </c>
      <c r="AJ35" s="44">
        <f t="shared" si="73"/>
        <v>1.6266027386816304</v>
      </c>
      <c r="AK35" s="55">
        <f t="shared" si="74"/>
        <v>0.20290879909197179</v>
      </c>
      <c r="AL35" s="52">
        <f t="shared" si="63"/>
        <v>1.4415695099036163</v>
      </c>
      <c r="AM35" s="52">
        <f t="shared" si="75"/>
        <v>0.96358308156329942</v>
      </c>
      <c r="AN35" s="85">
        <f t="shared" ref="AN35:AN40" si="79">IF(X35&gt;0,(E35+E35+N35+AA35)*H35/2/10000*0.4+(E35+N35+AA35+R35+T35+AE35+AG35)/100*2*0.4,(E35+E35+N35-AA35)*H35/2/10000*0.4+(E35+N35-AA35+R35+T35+AE35+AG35)/100*2*0.4)</f>
        <v>5.5973278501942243</v>
      </c>
      <c r="AO35" s="86">
        <f t="shared" ref="AO35:AO40" si="80">IF(X35&gt;0,(E35+N35+AA35+R35+T35+AE35+AG35)/100*0.8*0.4,(E35+N35-AA35+R35+T35+AE35+AG35)/100*0.8*0.4)</f>
        <v>1.5579280069542962</v>
      </c>
    </row>
    <row r="36" spans="1:41" s="1" customFormat="1" ht="26.1" customHeight="1">
      <c r="B36" s="189"/>
      <c r="C36" s="7">
        <v>150</v>
      </c>
      <c r="D36" s="7">
        <v>25</v>
      </c>
      <c r="E36" s="7">
        <v>150</v>
      </c>
      <c r="F36" s="7">
        <f t="shared" si="64"/>
        <v>260</v>
      </c>
      <c r="G36" s="7">
        <f t="shared" si="65"/>
        <v>130</v>
      </c>
      <c r="H36" s="7">
        <f t="shared" si="48"/>
        <v>195</v>
      </c>
      <c r="I36" s="7">
        <f t="shared" si="66"/>
        <v>289.47574364968784</v>
      </c>
      <c r="J36" s="7">
        <v>1.5</v>
      </c>
      <c r="K36" s="52">
        <v>55</v>
      </c>
      <c r="L36" s="7">
        <f t="shared" si="77"/>
        <v>30</v>
      </c>
      <c r="M36" s="7">
        <f t="shared" si="49"/>
        <v>339.97212514611408</v>
      </c>
      <c r="N36" s="7">
        <f t="shared" si="50"/>
        <v>278.48886131471232</v>
      </c>
      <c r="O36" s="7">
        <f t="shared" si="51"/>
        <v>2.6151701934316467</v>
      </c>
      <c r="P36" s="9">
        <f t="shared" si="52"/>
        <v>69.737871824843907</v>
      </c>
      <c r="Q36" s="9">
        <f t="shared" si="53"/>
        <v>169.44883968069018</v>
      </c>
      <c r="R36" s="9">
        <f t="shared" si="54"/>
        <v>119.59335575276705</v>
      </c>
      <c r="S36" s="91">
        <f t="shared" si="67"/>
        <v>52.303403868632934</v>
      </c>
      <c r="T36" s="91">
        <f t="shared" si="68"/>
        <v>30.820166601628923</v>
      </c>
      <c r="U36" s="36">
        <f t="shared" si="55"/>
        <v>2.6075366189994873</v>
      </c>
      <c r="V36" s="44">
        <f t="shared" si="69"/>
        <v>4.1262585133080165</v>
      </c>
      <c r="W36" s="44">
        <f t="shared" si="76"/>
        <v>2.6634426177877888</v>
      </c>
      <c r="X36" s="82">
        <v>-20</v>
      </c>
      <c r="Y36" s="11">
        <f t="shared" si="78"/>
        <v>5</v>
      </c>
      <c r="Z36" s="7">
        <f t="shared" si="56"/>
        <v>207.51466563280286</v>
      </c>
      <c r="AA36" s="7">
        <f t="shared" si="57"/>
        <v>70.97419568190945</v>
      </c>
      <c r="AB36" s="36">
        <f t="shared" si="58"/>
        <v>1.5962666587138681</v>
      </c>
      <c r="AC36" s="9">
        <f t="shared" si="70"/>
        <v>42.567110899036486</v>
      </c>
      <c r="AD36" s="9">
        <f t="shared" si="59"/>
        <v>115.92002868576634</v>
      </c>
      <c r="AE36" s="9">
        <f t="shared" si="60"/>
        <v>79.243569792401416</v>
      </c>
      <c r="AF36" s="91">
        <f t="shared" si="71"/>
        <v>31.925333174277363</v>
      </c>
      <c r="AG36" s="91">
        <f t="shared" si="72"/>
        <v>22.845256175172217</v>
      </c>
      <c r="AH36" s="16">
        <f t="shared" si="61"/>
        <v>3.544507946581454</v>
      </c>
      <c r="AI36" s="44">
        <f t="shared" si="62"/>
        <v>2.7033206637071299</v>
      </c>
      <c r="AJ36" s="44">
        <f t="shared" si="73"/>
        <v>1.7825229464858416</v>
      </c>
      <c r="AK36" s="55">
        <f t="shared" si="74"/>
        <v>0.23583714812412923</v>
      </c>
      <c r="AL36" s="52">
        <f t="shared" si="63"/>
        <v>1.8764327860108387</v>
      </c>
      <c r="AM36" s="52">
        <f t="shared" si="75"/>
        <v>1.1141126771388763</v>
      </c>
      <c r="AN36" s="85">
        <f t="shared" si="79"/>
        <v>6.8594433076061119</v>
      </c>
      <c r="AO36" s="86">
        <f t="shared" si="80"/>
        <v>1.9520544446552723</v>
      </c>
    </row>
    <row r="37" spans="1:41" s="1" customFormat="1" ht="26.1" customHeight="1">
      <c r="B37" s="189"/>
      <c r="C37" s="7">
        <v>150</v>
      </c>
      <c r="D37" s="7">
        <v>30</v>
      </c>
      <c r="E37" s="7">
        <v>150</v>
      </c>
      <c r="F37" s="7">
        <f t="shared" si="64"/>
        <v>260</v>
      </c>
      <c r="G37" s="7">
        <f t="shared" si="65"/>
        <v>130</v>
      </c>
      <c r="H37" s="7">
        <f t="shared" si="48"/>
        <v>195</v>
      </c>
      <c r="I37" s="7">
        <f t="shared" si="66"/>
        <v>289.47574364968784</v>
      </c>
      <c r="J37" s="7">
        <v>1.5</v>
      </c>
      <c r="K37" s="52">
        <v>55</v>
      </c>
      <c r="L37" s="7">
        <f t="shared" si="77"/>
        <v>25</v>
      </c>
      <c r="M37" s="7">
        <f t="shared" si="49"/>
        <v>339.97212514611408</v>
      </c>
      <c r="N37" s="7">
        <f t="shared" si="50"/>
        <v>278.48886131471232</v>
      </c>
      <c r="O37" s="7">
        <f t="shared" si="51"/>
        <v>2.6151701934316467</v>
      </c>
      <c r="P37" s="9">
        <f t="shared" si="52"/>
        <v>69.737871824843907</v>
      </c>
      <c r="Q37" s="9">
        <f t="shared" si="53"/>
        <v>169.44883968069018</v>
      </c>
      <c r="R37" s="9">
        <f t="shared" si="54"/>
        <v>119.59335575276705</v>
      </c>
      <c r="S37" s="91">
        <f t="shared" si="67"/>
        <v>52.303403868632934</v>
      </c>
      <c r="T37" s="91">
        <f t="shared" si="68"/>
        <v>30.820166601628923</v>
      </c>
      <c r="U37" s="36">
        <f t="shared" si="55"/>
        <v>2.6075366189994873</v>
      </c>
      <c r="V37" s="44">
        <f t="shared" si="69"/>
        <v>4.1262585133080165</v>
      </c>
      <c r="W37" s="44">
        <f t="shared" si="76"/>
        <v>2.6634426177877888</v>
      </c>
      <c r="X37" s="82">
        <v>-20</v>
      </c>
      <c r="Y37" s="11">
        <f t="shared" si="78"/>
        <v>10</v>
      </c>
      <c r="Z37" s="7">
        <f t="shared" si="56"/>
        <v>207.51466563280286</v>
      </c>
      <c r="AA37" s="7">
        <f t="shared" si="57"/>
        <v>70.97419568190945</v>
      </c>
      <c r="AB37" s="36">
        <f t="shared" si="58"/>
        <v>1.5962666587138681</v>
      </c>
      <c r="AC37" s="9">
        <f t="shared" si="70"/>
        <v>42.567110899036486</v>
      </c>
      <c r="AD37" s="9">
        <f t="shared" si="59"/>
        <v>115.92002868576634</v>
      </c>
      <c r="AE37" s="9">
        <f t="shared" si="60"/>
        <v>79.243569792401416</v>
      </c>
      <c r="AF37" s="91">
        <f t="shared" si="71"/>
        <v>31.925333174277363</v>
      </c>
      <c r="AG37" s="91">
        <f t="shared" si="72"/>
        <v>22.845256175172217</v>
      </c>
      <c r="AH37" s="16">
        <f t="shared" si="61"/>
        <v>3.544507946581454</v>
      </c>
      <c r="AI37" s="44">
        <f t="shared" si="62"/>
        <v>2.7033206637071299</v>
      </c>
      <c r="AJ37" s="44">
        <f t="shared" si="73"/>
        <v>1.7825229464858416</v>
      </c>
      <c r="AK37" s="55">
        <f t="shared" si="74"/>
        <v>0.23583714812412923</v>
      </c>
      <c r="AL37" s="52">
        <f t="shared" si="63"/>
        <v>1.8764327860108387</v>
      </c>
      <c r="AM37" s="52">
        <f t="shared" si="75"/>
        <v>1.1141126771388763</v>
      </c>
      <c r="AN37" s="85">
        <f t="shared" si="79"/>
        <v>6.8594433076061119</v>
      </c>
      <c r="AO37" s="86">
        <f t="shared" si="80"/>
        <v>1.9520544446552723</v>
      </c>
    </row>
    <row r="38" spans="1:41" s="1" customFormat="1" ht="26.1" customHeight="1">
      <c r="B38" s="189"/>
      <c r="C38" s="7">
        <v>150</v>
      </c>
      <c r="D38" s="7">
        <v>35</v>
      </c>
      <c r="E38" s="7">
        <v>150</v>
      </c>
      <c r="F38" s="7">
        <f t="shared" si="64"/>
        <v>260</v>
      </c>
      <c r="G38" s="7">
        <f t="shared" si="65"/>
        <v>130</v>
      </c>
      <c r="H38" s="7">
        <f t="shared" si="48"/>
        <v>195</v>
      </c>
      <c r="I38" s="7">
        <f t="shared" si="66"/>
        <v>289.47574364968784</v>
      </c>
      <c r="J38" s="7">
        <v>1.5</v>
      </c>
      <c r="K38" s="52">
        <v>55</v>
      </c>
      <c r="L38" s="7">
        <f t="shared" si="77"/>
        <v>20</v>
      </c>
      <c r="M38" s="7">
        <f t="shared" si="49"/>
        <v>339.97212514611408</v>
      </c>
      <c r="N38" s="7">
        <f t="shared" si="50"/>
        <v>278.48886131471232</v>
      </c>
      <c r="O38" s="7">
        <f t="shared" si="51"/>
        <v>2.6151701934316467</v>
      </c>
      <c r="P38" s="9">
        <f t="shared" si="52"/>
        <v>69.737871824843907</v>
      </c>
      <c r="Q38" s="9">
        <f t="shared" si="53"/>
        <v>169.44883968069018</v>
      </c>
      <c r="R38" s="9">
        <f t="shared" si="54"/>
        <v>119.59335575276705</v>
      </c>
      <c r="S38" s="91">
        <f t="shared" si="67"/>
        <v>52.303403868632934</v>
      </c>
      <c r="T38" s="91">
        <f t="shared" si="68"/>
        <v>30.820166601628923</v>
      </c>
      <c r="U38" s="36">
        <f t="shared" si="55"/>
        <v>2.6075366189994873</v>
      </c>
      <c r="V38" s="44">
        <f t="shared" si="69"/>
        <v>4.1262585133080165</v>
      </c>
      <c r="W38" s="44">
        <f t="shared" si="76"/>
        <v>2.6634426177877888</v>
      </c>
      <c r="X38" s="82">
        <v>-20</v>
      </c>
      <c r="Y38" s="11">
        <f t="shared" si="78"/>
        <v>15</v>
      </c>
      <c r="Z38" s="7">
        <f t="shared" si="56"/>
        <v>207.51466563280286</v>
      </c>
      <c r="AA38" s="7">
        <f t="shared" si="57"/>
        <v>70.97419568190945</v>
      </c>
      <c r="AB38" s="36">
        <f t="shared" si="58"/>
        <v>1.5962666587138681</v>
      </c>
      <c r="AC38" s="9">
        <f t="shared" si="70"/>
        <v>42.567110899036486</v>
      </c>
      <c r="AD38" s="9">
        <f t="shared" si="59"/>
        <v>115.92002868576634</v>
      </c>
      <c r="AE38" s="9">
        <f t="shared" si="60"/>
        <v>79.243569792401416</v>
      </c>
      <c r="AF38" s="91">
        <f t="shared" si="71"/>
        <v>31.925333174277363</v>
      </c>
      <c r="AG38" s="91">
        <f t="shared" si="72"/>
        <v>22.845256175172217</v>
      </c>
      <c r="AH38" s="16">
        <f t="shared" si="61"/>
        <v>3.544507946581454</v>
      </c>
      <c r="AI38" s="44">
        <f t="shared" si="62"/>
        <v>2.7033206637071299</v>
      </c>
      <c r="AJ38" s="44">
        <f t="shared" si="73"/>
        <v>1.7825229464858416</v>
      </c>
      <c r="AK38" s="55">
        <f t="shared" si="74"/>
        <v>0.23583714812412923</v>
      </c>
      <c r="AL38" s="52">
        <f t="shared" si="63"/>
        <v>1.8764327860108387</v>
      </c>
      <c r="AM38" s="52">
        <f t="shared" si="75"/>
        <v>1.1141126771388763</v>
      </c>
      <c r="AN38" s="85">
        <f t="shared" si="79"/>
        <v>6.8594433076061119</v>
      </c>
      <c r="AO38" s="86">
        <f t="shared" si="80"/>
        <v>1.9520544446552723</v>
      </c>
    </row>
    <row r="39" spans="1:41" s="1" customFormat="1" ht="26.1" customHeight="1">
      <c r="B39" s="189"/>
      <c r="C39" s="7">
        <v>150</v>
      </c>
      <c r="D39" s="7">
        <v>40</v>
      </c>
      <c r="E39" s="7">
        <v>150</v>
      </c>
      <c r="F39" s="7">
        <f t="shared" si="64"/>
        <v>260</v>
      </c>
      <c r="G39" s="7">
        <f t="shared" si="65"/>
        <v>130</v>
      </c>
      <c r="H39" s="7">
        <f t="shared" si="48"/>
        <v>195</v>
      </c>
      <c r="I39" s="7">
        <f t="shared" si="66"/>
        <v>289.47574364968784</v>
      </c>
      <c r="J39" s="7">
        <v>1.5</v>
      </c>
      <c r="K39" s="52">
        <v>55</v>
      </c>
      <c r="L39" s="7">
        <f t="shared" si="77"/>
        <v>15</v>
      </c>
      <c r="M39" s="7">
        <f t="shared" si="49"/>
        <v>339.97212514611408</v>
      </c>
      <c r="N39" s="7">
        <f t="shared" si="50"/>
        <v>278.48886131471232</v>
      </c>
      <c r="O39" s="7">
        <f t="shared" si="51"/>
        <v>2.6151701934316467</v>
      </c>
      <c r="P39" s="9">
        <f t="shared" si="52"/>
        <v>69.737871824843907</v>
      </c>
      <c r="Q39" s="9">
        <f t="shared" si="53"/>
        <v>169.44883968069018</v>
      </c>
      <c r="R39" s="9">
        <f t="shared" si="54"/>
        <v>119.59335575276705</v>
      </c>
      <c r="S39" s="91">
        <f t="shared" si="67"/>
        <v>52.303403868632934</v>
      </c>
      <c r="T39" s="91">
        <f t="shared" si="68"/>
        <v>30.820166601628923</v>
      </c>
      <c r="U39" s="36">
        <f t="shared" si="55"/>
        <v>2.6075366189994873</v>
      </c>
      <c r="V39" s="44">
        <f t="shared" si="69"/>
        <v>4.1262585133080165</v>
      </c>
      <c r="W39" s="44">
        <f t="shared" si="76"/>
        <v>2.6634426177877888</v>
      </c>
      <c r="X39" s="82">
        <v>-20</v>
      </c>
      <c r="Y39" s="11">
        <f t="shared" si="78"/>
        <v>20</v>
      </c>
      <c r="Z39" s="7">
        <f t="shared" si="56"/>
        <v>207.51466563280286</v>
      </c>
      <c r="AA39" s="7">
        <f t="shared" si="57"/>
        <v>70.97419568190945</v>
      </c>
      <c r="AB39" s="36">
        <f t="shared" si="58"/>
        <v>1.5962666587138681</v>
      </c>
      <c r="AC39" s="9">
        <f t="shared" si="70"/>
        <v>42.567110899036486</v>
      </c>
      <c r="AD39" s="9">
        <f t="shared" si="59"/>
        <v>115.92002868576634</v>
      </c>
      <c r="AE39" s="9">
        <f t="shared" si="60"/>
        <v>79.243569792401416</v>
      </c>
      <c r="AF39" s="91">
        <f t="shared" si="71"/>
        <v>31.925333174277363</v>
      </c>
      <c r="AG39" s="91">
        <f t="shared" si="72"/>
        <v>22.845256175172217</v>
      </c>
      <c r="AH39" s="16">
        <f t="shared" si="61"/>
        <v>3.544507946581454</v>
      </c>
      <c r="AI39" s="44">
        <f t="shared" si="62"/>
        <v>2.7033206637071299</v>
      </c>
      <c r="AJ39" s="44">
        <f t="shared" si="73"/>
        <v>1.7825229464858416</v>
      </c>
      <c r="AK39" s="55">
        <f t="shared" si="74"/>
        <v>0.23583714812412923</v>
      </c>
      <c r="AL39" s="52">
        <f t="shared" si="63"/>
        <v>1.8764327860108387</v>
      </c>
      <c r="AM39" s="52">
        <f t="shared" si="75"/>
        <v>1.1141126771388763</v>
      </c>
      <c r="AN39" s="85">
        <f t="shared" si="79"/>
        <v>6.8594433076061119</v>
      </c>
      <c r="AO39" s="86">
        <f t="shared" si="80"/>
        <v>1.9520544446552723</v>
      </c>
    </row>
    <row r="40" spans="1:41" s="1" customFormat="1" ht="26.1" customHeight="1" thickBot="1">
      <c r="B40" s="190"/>
      <c r="C40" s="12">
        <v>150</v>
      </c>
      <c r="D40" s="12">
        <v>45</v>
      </c>
      <c r="E40" s="12">
        <v>150</v>
      </c>
      <c r="F40" s="12">
        <f t="shared" si="64"/>
        <v>260</v>
      </c>
      <c r="G40" s="12">
        <f t="shared" si="65"/>
        <v>130</v>
      </c>
      <c r="H40" s="12">
        <f t="shared" si="48"/>
        <v>195</v>
      </c>
      <c r="I40" s="12">
        <f t="shared" si="66"/>
        <v>289.47574364968784</v>
      </c>
      <c r="J40" s="12">
        <v>1.5</v>
      </c>
      <c r="K40" s="57">
        <v>55</v>
      </c>
      <c r="L40" s="12">
        <f t="shared" si="77"/>
        <v>10</v>
      </c>
      <c r="M40" s="12">
        <f t="shared" si="49"/>
        <v>339.97212514611408</v>
      </c>
      <c r="N40" s="12">
        <f t="shared" si="50"/>
        <v>278.48886131471232</v>
      </c>
      <c r="O40" s="12">
        <f t="shared" si="51"/>
        <v>2.6151701934316467</v>
      </c>
      <c r="P40" s="13">
        <f t="shared" si="52"/>
        <v>69.737871824843907</v>
      </c>
      <c r="Q40" s="13">
        <f t="shared" si="53"/>
        <v>169.44883968069018</v>
      </c>
      <c r="R40" s="13">
        <f t="shared" si="54"/>
        <v>119.59335575276705</v>
      </c>
      <c r="S40" s="93">
        <f t="shared" si="67"/>
        <v>52.303403868632934</v>
      </c>
      <c r="T40" s="93">
        <f t="shared" si="68"/>
        <v>30.820166601628923</v>
      </c>
      <c r="U40" s="37">
        <f t="shared" si="55"/>
        <v>2.6075366189994873</v>
      </c>
      <c r="V40" s="45">
        <f t="shared" si="69"/>
        <v>4.1262585133080165</v>
      </c>
      <c r="W40" s="45">
        <f t="shared" si="76"/>
        <v>2.6634426177877888</v>
      </c>
      <c r="X40" s="83">
        <v>-20</v>
      </c>
      <c r="Y40" s="14">
        <f t="shared" si="78"/>
        <v>25</v>
      </c>
      <c r="Z40" s="12">
        <f t="shared" si="56"/>
        <v>207.51466563280286</v>
      </c>
      <c r="AA40" s="12">
        <f t="shared" si="57"/>
        <v>70.97419568190945</v>
      </c>
      <c r="AB40" s="37">
        <f t="shared" si="58"/>
        <v>1.5962666587138681</v>
      </c>
      <c r="AC40" s="13">
        <f t="shared" si="70"/>
        <v>42.567110899036486</v>
      </c>
      <c r="AD40" s="13">
        <f t="shared" si="59"/>
        <v>115.92002868576634</v>
      </c>
      <c r="AE40" s="13">
        <f t="shared" si="60"/>
        <v>79.243569792401416</v>
      </c>
      <c r="AF40" s="93">
        <f t="shared" si="71"/>
        <v>31.925333174277363</v>
      </c>
      <c r="AG40" s="93">
        <f t="shared" si="72"/>
        <v>22.845256175172217</v>
      </c>
      <c r="AH40" s="17">
        <f t="shared" si="61"/>
        <v>3.544507946581454</v>
      </c>
      <c r="AI40" s="45">
        <f t="shared" si="62"/>
        <v>2.7033206637071299</v>
      </c>
      <c r="AJ40" s="45">
        <f t="shared" si="73"/>
        <v>1.7825229464858416</v>
      </c>
      <c r="AK40" s="56">
        <f t="shared" si="74"/>
        <v>0.23583714812412923</v>
      </c>
      <c r="AL40" s="57">
        <f t="shared" si="63"/>
        <v>1.8764327860108387</v>
      </c>
      <c r="AM40" s="57">
        <f t="shared" si="75"/>
        <v>1.1141126771388763</v>
      </c>
      <c r="AN40" s="85">
        <f t="shared" si="79"/>
        <v>6.8594433076061119</v>
      </c>
      <c r="AO40" s="86">
        <f t="shared" si="80"/>
        <v>1.9520544446552723</v>
      </c>
    </row>
    <row r="41" spans="1:41" s="1" customFormat="1" ht="26.1" customHeight="1">
      <c r="A41" s="3"/>
      <c r="B41" s="188">
        <v>175</v>
      </c>
      <c r="C41" s="5">
        <v>175</v>
      </c>
      <c r="D41" s="5">
        <v>0</v>
      </c>
      <c r="E41" s="5">
        <v>150</v>
      </c>
      <c r="F41" s="5">
        <f>C41+20+E41-60</f>
        <v>285</v>
      </c>
      <c r="G41" s="5">
        <f>C41-20</f>
        <v>155</v>
      </c>
      <c r="H41" s="5">
        <f t="shared" si="48"/>
        <v>195</v>
      </c>
      <c r="I41" s="5">
        <f>2*P41+E41</f>
        <v>242.37604307034013</v>
      </c>
      <c r="J41" s="5">
        <v>1.5</v>
      </c>
      <c r="K41" s="51">
        <v>30</v>
      </c>
      <c r="L41" s="5">
        <f t="shared" si="77"/>
        <v>30</v>
      </c>
      <c r="M41" s="5">
        <f t="shared" si="49"/>
        <v>225.16660498395404</v>
      </c>
      <c r="N41" s="5">
        <f t="shared" si="50"/>
        <v>112.58330249197702</v>
      </c>
      <c r="O41" s="5">
        <f t="shared" si="51"/>
        <v>1.7320508075688772</v>
      </c>
      <c r="P41" s="24">
        <f t="shared" si="52"/>
        <v>46.188021535170058</v>
      </c>
      <c r="Q41" s="24">
        <f t="shared" si="53"/>
        <v>122.13178771319005</v>
      </c>
      <c r="R41" s="24">
        <f t="shared" si="54"/>
        <v>87.490771561812522</v>
      </c>
      <c r="S41" s="92">
        <f>30/COS(K41*PI()/180)</f>
        <v>34.641016151377542</v>
      </c>
      <c r="T41" s="92">
        <f>20/COS(ATAN((N41+R41-Q41)/H41))</f>
        <v>21.53846153846154</v>
      </c>
      <c r="U41" s="35">
        <f t="shared" si="55"/>
        <v>3.7527767497325675</v>
      </c>
      <c r="V41" s="25">
        <f>(P41*J41*(F41^2-G41^2)/2+J41*(F41^3-G41^3)/(6*U41))/1000000</f>
        <v>3.2755245834636932</v>
      </c>
      <c r="W41" s="25">
        <f>(J41*(P41+S41+T41)*(F41-G41)*60+J41*(F41^2-G41^2)*60/(2*U41))/1000000</f>
        <v>1.8835918607298823</v>
      </c>
      <c r="X41" s="80">
        <v>30</v>
      </c>
      <c r="Y41" s="72">
        <f>X41+D41</f>
        <v>30</v>
      </c>
      <c r="Z41" s="5">
        <f t="shared" si="56"/>
        <v>225.16660498395404</v>
      </c>
      <c r="AA41" s="5">
        <f t="shared" si="57"/>
        <v>112.58330249197702</v>
      </c>
      <c r="AB41" s="35">
        <f t="shared" si="58"/>
        <v>1.7320508075688772</v>
      </c>
      <c r="AC41" s="24">
        <f>40/COS(ABS(X41)*PI()/180)</f>
        <v>46.188021535170058</v>
      </c>
      <c r="AD41" s="24">
        <f t="shared" si="59"/>
        <v>122.13178771319005</v>
      </c>
      <c r="AE41" s="24">
        <f t="shared" si="60"/>
        <v>87.490771561812522</v>
      </c>
      <c r="AF41" s="92">
        <f>30/COS(X41*PI()/180)</f>
        <v>34.641016151377542</v>
      </c>
      <c r="AG41" s="92">
        <f>IF(X41&gt;0,20/COS(ATAN((AA41+AE41-AD41)/H41)),20/COS(ATAN((AA41-AE41+AD41)/H41)))</f>
        <v>21.53846153846154</v>
      </c>
      <c r="AH41" s="26">
        <f t="shared" si="61"/>
        <v>3.7527767497325675</v>
      </c>
      <c r="AI41" s="25">
        <f t="shared" si="62"/>
        <v>3.2755245834636932</v>
      </c>
      <c r="AJ41" s="25">
        <f>(J41*(AC41+AF41+AG41)*(F41-G41)*60+J41*(F41^2-G41^2)*60/(2*AH41))/1000000</f>
        <v>1.8835918607298823</v>
      </c>
      <c r="AK41" s="54">
        <f>(0.2*0.4-0.05*0.05/2)*(I41/100+0.1)</f>
        <v>0.19874613391789292</v>
      </c>
      <c r="AL41" s="51">
        <f t="shared" si="63"/>
        <v>1.6289719430559619</v>
      </c>
      <c r="AM41" s="51">
        <f>0.6*0.6*(I41/100+0.2)</f>
        <v>0.94455375505322459</v>
      </c>
      <c r="AN41" s="89">
        <f>IF(X41&gt;0,(E41+E41+N41+AA41)*H41/2/10000*0.4+(E41+N41+AA41+R41+T41+AE41+AG41)/100*2*0.4,(E41+E41+N41-AA41)*H41/2/10000*0.4+(E41+N41-AA41+R41+T41+AE41+AG41)/100*2*0.4)</f>
        <v>6.7939503289134375</v>
      </c>
      <c r="AO41" s="90">
        <f>IF(X41&gt;0,(E41+N41+AA41+R41+T41+AE41+AG41)/100*0.8*0.4,(E41+N41-AA41+R41+T41+AE41+AG41)/100*0.8*0.4)</f>
        <v>1.8983202277904068</v>
      </c>
    </row>
    <row r="42" spans="1:41" s="1" customFormat="1" ht="26.1" customHeight="1">
      <c r="A42" s="4"/>
      <c r="B42" s="189"/>
      <c r="C42" s="7">
        <v>175</v>
      </c>
      <c r="D42" s="7">
        <v>5</v>
      </c>
      <c r="E42" s="7">
        <v>150</v>
      </c>
      <c r="F42" s="7">
        <f t="shared" ref="F42:F50" si="81">C42+20+E42-60</f>
        <v>285</v>
      </c>
      <c r="G42" s="7">
        <f t="shared" ref="G42:G50" si="82">C42-20</f>
        <v>155</v>
      </c>
      <c r="H42" s="7">
        <f t="shared" si="48"/>
        <v>195</v>
      </c>
      <c r="I42" s="7">
        <f t="shared" ref="I42:I50" si="83">2*P42+E42</f>
        <v>247.66196710091648</v>
      </c>
      <c r="J42" s="7">
        <v>1.5</v>
      </c>
      <c r="K42" s="52">
        <v>35</v>
      </c>
      <c r="L42" s="7">
        <f t="shared" si="77"/>
        <v>30</v>
      </c>
      <c r="M42" s="7">
        <f t="shared" si="49"/>
        <v>238.05104480848394</v>
      </c>
      <c r="N42" s="7">
        <f t="shared" si="50"/>
        <v>136.5404699508934</v>
      </c>
      <c r="O42" s="7">
        <f t="shared" si="51"/>
        <v>1.8311618831421841</v>
      </c>
      <c r="P42" s="9">
        <f t="shared" si="52"/>
        <v>48.830983550458242</v>
      </c>
      <c r="Q42" s="9">
        <f t="shared" si="53"/>
        <v>128.22172947828921</v>
      </c>
      <c r="R42" s="9">
        <f t="shared" si="54"/>
        <v>92.008406774366321</v>
      </c>
      <c r="S42" s="91">
        <f t="shared" ref="S42:S50" si="84">30/COS(K42*PI()/180)</f>
        <v>36.623237662843678</v>
      </c>
      <c r="T42" s="91">
        <f t="shared" ref="T42:T50" si="85">20/COS(ATAN((N42+R42-Q42)/H42))</f>
        <v>22.491850866948862</v>
      </c>
      <c r="U42" s="36">
        <f t="shared" si="55"/>
        <v>3.5898390507512699</v>
      </c>
      <c r="V42" s="44">
        <f t="shared" ref="V42:V50" si="86">(P42*J42*(F42^2-G42^2)/2+J42*(F42^3-G42^3)/(6*U42))/1000000</f>
        <v>3.4476431305730779</v>
      </c>
      <c r="W42" s="44">
        <f>(J42*(P42+S42+T42)*(F42-G42)*60+J42*(F42^2-G42^2)*60/(2*U42))/1000000</f>
        <v>1.9799928328766072</v>
      </c>
      <c r="X42" s="81">
        <v>0</v>
      </c>
      <c r="Y42" s="11">
        <f>X42+D42</f>
        <v>5</v>
      </c>
      <c r="Z42" s="7">
        <f t="shared" si="56"/>
        <v>195</v>
      </c>
      <c r="AA42" s="7">
        <f t="shared" si="57"/>
        <v>0</v>
      </c>
      <c r="AB42" s="36">
        <f t="shared" si="58"/>
        <v>1.5</v>
      </c>
      <c r="AC42" s="9">
        <f t="shared" ref="AC42:AC50" si="87">40/COS(ABS(X42)*PI()/180)</f>
        <v>40</v>
      </c>
      <c r="AD42" s="9">
        <f t="shared" si="59"/>
        <v>111.25</v>
      </c>
      <c r="AE42" s="9">
        <f t="shared" si="60"/>
        <v>78.75</v>
      </c>
      <c r="AF42" s="91">
        <f t="shared" ref="AF42:AF50" si="88">30/COS(X42*PI()/180)</f>
        <v>30</v>
      </c>
      <c r="AG42" s="91">
        <f t="shared" ref="AG42:AG50" si="89">IF(X42&gt;0,20/COS(ATAN((AA42+AE42-AD42)/H42)),20/COS(ATAN((AA42-AE42+AD42)/H42)))</f>
        <v>20.275875100994064</v>
      </c>
      <c r="AH42" s="16">
        <f t="shared" si="61"/>
        <v>4</v>
      </c>
      <c r="AI42" s="44">
        <f t="shared" si="62"/>
        <v>2.9300781250000001</v>
      </c>
      <c r="AJ42" s="44">
        <f t="shared" ref="AJ42:AJ50" si="90">(J42*(AC42+AF42+AG42)*(F42-G42)*60+J42*(F42^2-G42^2)*60/(2*AH42))/1000000</f>
        <v>1.6997277386816305</v>
      </c>
      <c r="AK42" s="55">
        <f t="shared" ref="AK42:AK50" si="91">(0.2*0.4-0.05*0.05/2)*(I42/100+0.1)</f>
        <v>0.20290879909197179</v>
      </c>
      <c r="AL42" s="52">
        <f t="shared" si="63"/>
        <v>1.6892314770045331</v>
      </c>
      <c r="AM42" s="52">
        <f t="shared" ref="AM42:AM50" si="92">0.6*0.6*(I42/100+0.2)</f>
        <v>0.96358308156329942</v>
      </c>
      <c r="AN42" s="85">
        <f>IF(X42&gt;0,(E42+E42+N42+AA42)*H42/2/10000*0.4+(E42+N42+AA42+R42+T42+AE42+AG42)/100*2*0.4,(E42+E42+N42-AA42)*H42/2/10000*0.4+(E42+N42-AA42+R42+T42+AE42+AG42)/100*2*0.4)</f>
        <v>5.7030406543541066</v>
      </c>
      <c r="AO42" s="86">
        <f>IF(X42&gt;0,(E42+N42+AA42+R42+T42+AE42+AG42)/100*0.8*0.4,(E42+N42-AA42+R42+T42+AE42+AG42)/100*0.8*0.4)</f>
        <v>1.6002131286182486</v>
      </c>
    </row>
    <row r="43" spans="1:41" s="1" customFormat="1" ht="26.1" customHeight="1">
      <c r="A43" s="4"/>
      <c r="B43" s="189"/>
      <c r="C43" s="7">
        <v>175</v>
      </c>
      <c r="D43" s="7">
        <v>10</v>
      </c>
      <c r="E43" s="7">
        <v>150</v>
      </c>
      <c r="F43" s="7">
        <f t="shared" si="81"/>
        <v>285</v>
      </c>
      <c r="G43" s="7">
        <f t="shared" si="82"/>
        <v>155</v>
      </c>
      <c r="H43" s="7">
        <f t="shared" si="48"/>
        <v>195</v>
      </c>
      <c r="I43" s="7">
        <f t="shared" si="83"/>
        <v>247.66196710091648</v>
      </c>
      <c r="J43" s="7">
        <v>1.5</v>
      </c>
      <c r="K43" s="52">
        <v>35</v>
      </c>
      <c r="L43" s="7">
        <f t="shared" si="77"/>
        <v>25</v>
      </c>
      <c r="M43" s="7">
        <f t="shared" si="49"/>
        <v>238.05104480848394</v>
      </c>
      <c r="N43" s="7">
        <f t="shared" si="50"/>
        <v>136.5404699508934</v>
      </c>
      <c r="O43" s="7">
        <f t="shared" si="51"/>
        <v>1.8311618831421841</v>
      </c>
      <c r="P43" s="9">
        <f t="shared" si="52"/>
        <v>48.830983550458242</v>
      </c>
      <c r="Q43" s="9">
        <f t="shared" si="53"/>
        <v>128.22172947828921</v>
      </c>
      <c r="R43" s="9">
        <f t="shared" si="54"/>
        <v>92.008406774366321</v>
      </c>
      <c r="S43" s="91">
        <f t="shared" si="84"/>
        <v>36.623237662843678</v>
      </c>
      <c r="T43" s="91">
        <f t="shared" si="85"/>
        <v>22.491850866948862</v>
      </c>
      <c r="U43" s="36">
        <f t="shared" si="55"/>
        <v>3.5898390507512699</v>
      </c>
      <c r="V43" s="44">
        <f t="shared" si="86"/>
        <v>3.4476431305730779</v>
      </c>
      <c r="W43" s="44">
        <f t="shared" ref="W43:W50" si="93">(J43*(P43+S43+T43)*(F43-G43)*60+J43*(F43^2-G43^2)*60/(2*U43))/1000000</f>
        <v>1.9799928328766072</v>
      </c>
      <c r="X43" s="81">
        <v>0</v>
      </c>
      <c r="Y43" s="11">
        <f>X43+D43</f>
        <v>10</v>
      </c>
      <c r="Z43" s="7">
        <f t="shared" si="56"/>
        <v>195</v>
      </c>
      <c r="AA43" s="7">
        <f t="shared" si="57"/>
        <v>0</v>
      </c>
      <c r="AB43" s="36">
        <f t="shared" si="58"/>
        <v>1.5</v>
      </c>
      <c r="AC43" s="9">
        <f t="shared" si="87"/>
        <v>40</v>
      </c>
      <c r="AD43" s="9">
        <f t="shared" si="59"/>
        <v>111.25</v>
      </c>
      <c r="AE43" s="9">
        <f t="shared" si="60"/>
        <v>78.75</v>
      </c>
      <c r="AF43" s="91">
        <f t="shared" si="88"/>
        <v>30</v>
      </c>
      <c r="AG43" s="91">
        <f t="shared" si="89"/>
        <v>20.275875100994064</v>
      </c>
      <c r="AH43" s="16">
        <f t="shared" si="61"/>
        <v>4</v>
      </c>
      <c r="AI43" s="44">
        <f t="shared" si="62"/>
        <v>2.9300781250000001</v>
      </c>
      <c r="AJ43" s="44">
        <f t="shared" si="90"/>
        <v>1.6997277386816305</v>
      </c>
      <c r="AK43" s="55">
        <f t="shared" si="91"/>
        <v>0.20290879909197179</v>
      </c>
      <c r="AL43" s="52">
        <f t="shared" si="63"/>
        <v>1.6892314770045331</v>
      </c>
      <c r="AM43" s="52">
        <f t="shared" si="92"/>
        <v>0.96358308156329942</v>
      </c>
      <c r="AN43" s="85">
        <f>IF(X43&gt;0,(E43+E43+N43+AA43)*H43/2/10000*0.4+(E43+N43+AA43+R43+T43+AE43+AG43)/100*2*0.4,(E43+E43+N43-AA43)*H43/2/10000*0.4+(E43+N43-AA43+R43+T43+AE43+AG43)/100*2*0.4)</f>
        <v>5.7030406543541066</v>
      </c>
      <c r="AO43" s="86">
        <f>IF(X43&gt;0,(E43+N43+AA43+R43+T43+AE43+AG43)/100*0.8*0.4,(E43+N43-AA43+R43+T43+AE43+AG43)/100*0.8*0.4)</f>
        <v>1.6002131286182486</v>
      </c>
    </row>
    <row r="44" spans="1:41" s="1" customFormat="1" ht="26.1" customHeight="1">
      <c r="A44" s="4"/>
      <c r="B44" s="189"/>
      <c r="C44" s="7">
        <v>175</v>
      </c>
      <c r="D44" s="7">
        <v>15</v>
      </c>
      <c r="E44" s="7">
        <v>150</v>
      </c>
      <c r="F44" s="7">
        <f t="shared" si="81"/>
        <v>285</v>
      </c>
      <c r="G44" s="7">
        <f t="shared" si="82"/>
        <v>155</v>
      </c>
      <c r="H44" s="7">
        <f t="shared" si="48"/>
        <v>195</v>
      </c>
      <c r="I44" s="7">
        <f t="shared" si="83"/>
        <v>247.66196710091648</v>
      </c>
      <c r="J44" s="7">
        <v>1.5</v>
      </c>
      <c r="K44" s="52">
        <v>35</v>
      </c>
      <c r="L44" s="7">
        <f>K44-D44</f>
        <v>20</v>
      </c>
      <c r="M44" s="7">
        <f t="shared" si="49"/>
        <v>238.05104480848394</v>
      </c>
      <c r="N44" s="7">
        <f t="shared" si="50"/>
        <v>136.5404699508934</v>
      </c>
      <c r="O44" s="7">
        <f t="shared" si="51"/>
        <v>1.8311618831421841</v>
      </c>
      <c r="P44" s="9">
        <f t="shared" si="52"/>
        <v>48.830983550458242</v>
      </c>
      <c r="Q44" s="9">
        <f t="shared" si="53"/>
        <v>128.22172947828921</v>
      </c>
      <c r="R44" s="9">
        <f t="shared" si="54"/>
        <v>92.008406774366321</v>
      </c>
      <c r="S44" s="91">
        <f t="shared" si="84"/>
        <v>36.623237662843678</v>
      </c>
      <c r="T44" s="91">
        <f t="shared" si="85"/>
        <v>22.491850866948862</v>
      </c>
      <c r="U44" s="36">
        <f t="shared" si="55"/>
        <v>3.5898390507512699</v>
      </c>
      <c r="V44" s="44">
        <f t="shared" si="86"/>
        <v>3.4476431305730779</v>
      </c>
      <c r="W44" s="44">
        <f t="shared" si="93"/>
        <v>1.9799928328766072</v>
      </c>
      <c r="X44" s="81">
        <v>0</v>
      </c>
      <c r="Y44" s="11">
        <f>X44+D44</f>
        <v>15</v>
      </c>
      <c r="Z44" s="7">
        <f t="shared" si="56"/>
        <v>195</v>
      </c>
      <c r="AA44" s="7">
        <f t="shared" si="57"/>
        <v>0</v>
      </c>
      <c r="AB44" s="36">
        <f t="shared" si="58"/>
        <v>1.5</v>
      </c>
      <c r="AC44" s="9">
        <f t="shared" si="87"/>
        <v>40</v>
      </c>
      <c r="AD44" s="9">
        <f t="shared" si="59"/>
        <v>111.25</v>
      </c>
      <c r="AE44" s="9">
        <f t="shared" si="60"/>
        <v>78.75</v>
      </c>
      <c r="AF44" s="91">
        <f t="shared" si="88"/>
        <v>30</v>
      </c>
      <c r="AG44" s="91">
        <f t="shared" si="89"/>
        <v>20.275875100994064</v>
      </c>
      <c r="AH44" s="16">
        <f t="shared" si="61"/>
        <v>4</v>
      </c>
      <c r="AI44" s="44">
        <f t="shared" si="62"/>
        <v>2.9300781250000001</v>
      </c>
      <c r="AJ44" s="44">
        <f t="shared" si="90"/>
        <v>1.6997277386816305</v>
      </c>
      <c r="AK44" s="55">
        <f t="shared" si="91"/>
        <v>0.20290879909197179</v>
      </c>
      <c r="AL44" s="52">
        <f t="shared" si="63"/>
        <v>1.6892314770045331</v>
      </c>
      <c r="AM44" s="52">
        <f t="shared" si="92"/>
        <v>0.96358308156329942</v>
      </c>
      <c r="AN44" s="85">
        <f>IF(X44&gt;0,(E44+E44+N44+AA44)*H44/2/10000*0.4+(E44+N44+AA44+R44+T44+AE44+AG44)/100*2*0.4,(E44+E44+N44-AA44)*H44/2/10000*0.4+(E44+N44-AA44+R44+T44+AE44+AG44)/100*2*0.4)</f>
        <v>5.7030406543541066</v>
      </c>
      <c r="AO44" s="86">
        <f>IF(X44&gt;0,(E44+N44+AA44+R44+T44+AE44+AG44)/100*0.8*0.4,(E44+N44-AA44+R44+T44+AE44+AG44)/100*0.8*0.4)</f>
        <v>1.6002131286182486</v>
      </c>
    </row>
    <row r="45" spans="1:41" s="1" customFormat="1" ht="26.1" customHeight="1">
      <c r="B45" s="189"/>
      <c r="C45" s="7">
        <v>175</v>
      </c>
      <c r="D45" s="7">
        <v>20</v>
      </c>
      <c r="E45" s="7">
        <v>150</v>
      </c>
      <c r="F45" s="7">
        <f t="shared" si="81"/>
        <v>285</v>
      </c>
      <c r="G45" s="7">
        <f t="shared" si="82"/>
        <v>155</v>
      </c>
      <c r="H45" s="7">
        <f t="shared" si="48"/>
        <v>195</v>
      </c>
      <c r="I45" s="7">
        <f t="shared" si="83"/>
        <v>247.66196710091648</v>
      </c>
      <c r="J45" s="7">
        <v>1.5</v>
      </c>
      <c r="K45" s="52">
        <v>35</v>
      </c>
      <c r="L45" s="7">
        <f t="shared" ref="L45:L50" si="94">K45-D45</f>
        <v>15</v>
      </c>
      <c r="M45" s="7">
        <f t="shared" si="49"/>
        <v>238.05104480848394</v>
      </c>
      <c r="N45" s="7">
        <f t="shared" si="50"/>
        <v>136.5404699508934</v>
      </c>
      <c r="O45" s="7">
        <f t="shared" si="51"/>
        <v>1.8311618831421841</v>
      </c>
      <c r="P45" s="9">
        <f t="shared" si="52"/>
        <v>48.830983550458242</v>
      </c>
      <c r="Q45" s="9">
        <f t="shared" si="53"/>
        <v>128.22172947828921</v>
      </c>
      <c r="R45" s="9">
        <f t="shared" si="54"/>
        <v>92.008406774366321</v>
      </c>
      <c r="S45" s="91">
        <f t="shared" si="84"/>
        <v>36.623237662843678</v>
      </c>
      <c r="T45" s="91">
        <f t="shared" si="85"/>
        <v>22.491850866948862</v>
      </c>
      <c r="U45" s="36">
        <f t="shared" si="55"/>
        <v>3.5898390507512699</v>
      </c>
      <c r="V45" s="44">
        <f t="shared" si="86"/>
        <v>3.4476431305730779</v>
      </c>
      <c r="W45" s="44">
        <f t="shared" si="93"/>
        <v>1.9799928328766072</v>
      </c>
      <c r="X45" s="81">
        <v>0</v>
      </c>
      <c r="Y45" s="11">
        <f t="shared" ref="Y45:Y50" si="95">X45+D45</f>
        <v>20</v>
      </c>
      <c r="Z45" s="7">
        <f t="shared" si="56"/>
        <v>195</v>
      </c>
      <c r="AA45" s="7">
        <f t="shared" si="57"/>
        <v>0</v>
      </c>
      <c r="AB45" s="36">
        <f t="shared" si="58"/>
        <v>1.5</v>
      </c>
      <c r="AC45" s="9">
        <f t="shared" si="87"/>
        <v>40</v>
      </c>
      <c r="AD45" s="9">
        <f t="shared" si="59"/>
        <v>111.25</v>
      </c>
      <c r="AE45" s="9">
        <f t="shared" si="60"/>
        <v>78.75</v>
      </c>
      <c r="AF45" s="91">
        <f t="shared" si="88"/>
        <v>30</v>
      </c>
      <c r="AG45" s="91">
        <f t="shared" si="89"/>
        <v>20.275875100994064</v>
      </c>
      <c r="AH45" s="16">
        <f t="shared" si="61"/>
        <v>4</v>
      </c>
      <c r="AI45" s="44">
        <f t="shared" si="62"/>
        <v>2.9300781250000001</v>
      </c>
      <c r="AJ45" s="44">
        <f t="shared" si="90"/>
        <v>1.6997277386816305</v>
      </c>
      <c r="AK45" s="55">
        <f t="shared" si="91"/>
        <v>0.20290879909197179</v>
      </c>
      <c r="AL45" s="52">
        <f t="shared" si="63"/>
        <v>1.6892314770045331</v>
      </c>
      <c r="AM45" s="52">
        <f t="shared" si="92"/>
        <v>0.96358308156329942</v>
      </c>
      <c r="AN45" s="85">
        <f t="shared" ref="AN45:AN50" si="96">IF(X45&gt;0,(E45+E45+N45+AA45)*H45/2/10000*0.4+(E45+N45+AA45+R45+T45+AE45+AG45)/100*2*0.4,(E45+E45+N45-AA45)*H45/2/10000*0.4+(E45+N45-AA45+R45+T45+AE45+AG45)/100*2*0.4)</f>
        <v>5.7030406543541066</v>
      </c>
      <c r="AO45" s="86">
        <f t="shared" ref="AO45:AO50" si="97">IF(X45&gt;0,(E45+N45+AA45+R45+T45+AE45+AG45)/100*0.8*0.4,(E45+N45-AA45+R45+T45+AE45+AG45)/100*0.8*0.4)</f>
        <v>1.6002131286182486</v>
      </c>
    </row>
    <row r="46" spans="1:41" s="1" customFormat="1" ht="26.1" customHeight="1">
      <c r="B46" s="189"/>
      <c r="C46" s="7">
        <v>175</v>
      </c>
      <c r="D46" s="7">
        <v>25</v>
      </c>
      <c r="E46" s="7">
        <v>150</v>
      </c>
      <c r="F46" s="7">
        <f t="shared" si="81"/>
        <v>285</v>
      </c>
      <c r="G46" s="7">
        <f t="shared" si="82"/>
        <v>155</v>
      </c>
      <c r="H46" s="7">
        <f t="shared" si="48"/>
        <v>195</v>
      </c>
      <c r="I46" s="7">
        <f t="shared" si="83"/>
        <v>289.47574364968784</v>
      </c>
      <c r="J46" s="7">
        <v>1.5</v>
      </c>
      <c r="K46" s="52">
        <v>55</v>
      </c>
      <c r="L46" s="7">
        <f t="shared" si="94"/>
        <v>30</v>
      </c>
      <c r="M46" s="7">
        <f t="shared" si="49"/>
        <v>339.97212514611408</v>
      </c>
      <c r="N46" s="7">
        <f t="shared" si="50"/>
        <v>278.48886131471232</v>
      </c>
      <c r="O46" s="7">
        <f t="shared" si="51"/>
        <v>2.6151701934316467</v>
      </c>
      <c r="P46" s="9">
        <f t="shared" si="52"/>
        <v>69.737871824843907</v>
      </c>
      <c r="Q46" s="9">
        <f t="shared" si="53"/>
        <v>179.03643274375236</v>
      </c>
      <c r="R46" s="9">
        <f t="shared" si="54"/>
        <v>129.1809488158292</v>
      </c>
      <c r="S46" s="91">
        <f t="shared" si="84"/>
        <v>52.303403868632934</v>
      </c>
      <c r="T46" s="91">
        <f t="shared" si="85"/>
        <v>30.820166601628916</v>
      </c>
      <c r="U46" s="36">
        <f t="shared" si="55"/>
        <v>2.6075366189994873</v>
      </c>
      <c r="V46" s="44">
        <f t="shared" si="86"/>
        <v>4.8541686227682828</v>
      </c>
      <c r="W46" s="44">
        <f t="shared" si="93"/>
        <v>2.7756174566256155</v>
      </c>
      <c r="X46" s="82">
        <v>-20</v>
      </c>
      <c r="Y46" s="11">
        <f t="shared" si="95"/>
        <v>5</v>
      </c>
      <c r="Z46" s="7">
        <f t="shared" si="56"/>
        <v>207.51466563280286</v>
      </c>
      <c r="AA46" s="7">
        <f t="shared" si="57"/>
        <v>70.97419568190945</v>
      </c>
      <c r="AB46" s="36">
        <f t="shared" si="58"/>
        <v>1.5962666587138681</v>
      </c>
      <c r="AC46" s="9">
        <f t="shared" si="87"/>
        <v>42.567110899036486</v>
      </c>
      <c r="AD46" s="9">
        <f t="shared" si="59"/>
        <v>122.97319385756728</v>
      </c>
      <c r="AE46" s="9">
        <f t="shared" si="60"/>
        <v>86.296734964202358</v>
      </c>
      <c r="AF46" s="91">
        <f t="shared" si="88"/>
        <v>31.925333174277363</v>
      </c>
      <c r="AG46" s="91">
        <f t="shared" si="89"/>
        <v>22.845256175172217</v>
      </c>
      <c r="AH46" s="16">
        <f t="shared" si="61"/>
        <v>3.544507946581454</v>
      </c>
      <c r="AI46" s="44">
        <f t="shared" si="62"/>
        <v>3.1962240251039287</v>
      </c>
      <c r="AJ46" s="44">
        <f t="shared" si="90"/>
        <v>1.8650449789959127</v>
      </c>
      <c r="AK46" s="55">
        <f t="shared" si="91"/>
        <v>0.23583714812412923</v>
      </c>
      <c r="AL46" s="52">
        <f t="shared" si="63"/>
        <v>2.1659085296605265</v>
      </c>
      <c r="AM46" s="52">
        <f t="shared" si="92"/>
        <v>1.1141126771388763</v>
      </c>
      <c r="AN46" s="85">
        <f t="shared" si="96"/>
        <v>6.9925693734850167</v>
      </c>
      <c r="AO46" s="86">
        <f t="shared" si="97"/>
        <v>2.0053048710068344</v>
      </c>
    </row>
    <row r="47" spans="1:41" s="1" customFormat="1" ht="26.1" customHeight="1">
      <c r="B47" s="189"/>
      <c r="C47" s="7">
        <v>175</v>
      </c>
      <c r="D47" s="7">
        <v>30</v>
      </c>
      <c r="E47" s="7">
        <v>150</v>
      </c>
      <c r="F47" s="7">
        <f t="shared" si="81"/>
        <v>285</v>
      </c>
      <c r="G47" s="7">
        <f t="shared" si="82"/>
        <v>155</v>
      </c>
      <c r="H47" s="7">
        <f t="shared" si="48"/>
        <v>195</v>
      </c>
      <c r="I47" s="7">
        <f t="shared" si="83"/>
        <v>289.47574364968784</v>
      </c>
      <c r="J47" s="7">
        <v>1.5</v>
      </c>
      <c r="K47" s="52">
        <v>55</v>
      </c>
      <c r="L47" s="7">
        <f t="shared" si="94"/>
        <v>25</v>
      </c>
      <c r="M47" s="7">
        <f t="shared" si="49"/>
        <v>339.97212514611408</v>
      </c>
      <c r="N47" s="7">
        <f t="shared" si="50"/>
        <v>278.48886131471232</v>
      </c>
      <c r="O47" s="7">
        <f t="shared" si="51"/>
        <v>2.6151701934316467</v>
      </c>
      <c r="P47" s="9">
        <f t="shared" si="52"/>
        <v>69.737871824843907</v>
      </c>
      <c r="Q47" s="9">
        <f t="shared" si="53"/>
        <v>179.03643274375236</v>
      </c>
      <c r="R47" s="9">
        <f t="shared" si="54"/>
        <v>129.1809488158292</v>
      </c>
      <c r="S47" s="91">
        <f t="shared" si="84"/>
        <v>52.303403868632934</v>
      </c>
      <c r="T47" s="91">
        <f t="shared" si="85"/>
        <v>30.820166601628916</v>
      </c>
      <c r="U47" s="36">
        <f t="shared" si="55"/>
        <v>2.6075366189994873</v>
      </c>
      <c r="V47" s="44">
        <f t="shared" si="86"/>
        <v>4.8541686227682828</v>
      </c>
      <c r="W47" s="44">
        <f t="shared" si="93"/>
        <v>2.7756174566256155</v>
      </c>
      <c r="X47" s="82">
        <v>-20</v>
      </c>
      <c r="Y47" s="11">
        <f t="shared" si="95"/>
        <v>10</v>
      </c>
      <c r="Z47" s="7">
        <f t="shared" si="56"/>
        <v>207.51466563280286</v>
      </c>
      <c r="AA47" s="7">
        <f t="shared" si="57"/>
        <v>70.97419568190945</v>
      </c>
      <c r="AB47" s="36">
        <f t="shared" si="58"/>
        <v>1.5962666587138681</v>
      </c>
      <c r="AC47" s="9">
        <f t="shared" si="87"/>
        <v>42.567110899036486</v>
      </c>
      <c r="AD47" s="9">
        <f t="shared" si="59"/>
        <v>122.97319385756728</v>
      </c>
      <c r="AE47" s="9">
        <f t="shared" si="60"/>
        <v>86.296734964202358</v>
      </c>
      <c r="AF47" s="91">
        <f t="shared" si="88"/>
        <v>31.925333174277363</v>
      </c>
      <c r="AG47" s="91">
        <f t="shared" si="89"/>
        <v>22.845256175172217</v>
      </c>
      <c r="AH47" s="16">
        <f t="shared" si="61"/>
        <v>3.544507946581454</v>
      </c>
      <c r="AI47" s="44">
        <f t="shared" si="62"/>
        <v>3.1962240251039287</v>
      </c>
      <c r="AJ47" s="44">
        <f t="shared" si="90"/>
        <v>1.8650449789959127</v>
      </c>
      <c r="AK47" s="55">
        <f t="shared" si="91"/>
        <v>0.23583714812412923</v>
      </c>
      <c r="AL47" s="52">
        <f t="shared" si="63"/>
        <v>2.1659085296605265</v>
      </c>
      <c r="AM47" s="52">
        <f t="shared" si="92"/>
        <v>1.1141126771388763</v>
      </c>
      <c r="AN47" s="85">
        <f t="shared" si="96"/>
        <v>6.9925693734850167</v>
      </c>
      <c r="AO47" s="86">
        <f t="shared" si="97"/>
        <v>2.0053048710068344</v>
      </c>
    </row>
    <row r="48" spans="1:41" s="1" customFormat="1" ht="26.1" customHeight="1">
      <c r="B48" s="189"/>
      <c r="C48" s="7">
        <v>175</v>
      </c>
      <c r="D48" s="7">
        <v>35</v>
      </c>
      <c r="E48" s="7">
        <v>150</v>
      </c>
      <c r="F48" s="7">
        <f t="shared" si="81"/>
        <v>285</v>
      </c>
      <c r="G48" s="7">
        <f t="shared" si="82"/>
        <v>155</v>
      </c>
      <c r="H48" s="7">
        <f t="shared" si="48"/>
        <v>195</v>
      </c>
      <c r="I48" s="7">
        <f t="shared" si="83"/>
        <v>289.47574364968784</v>
      </c>
      <c r="J48" s="7">
        <v>1.5</v>
      </c>
      <c r="K48" s="52">
        <v>55</v>
      </c>
      <c r="L48" s="7">
        <f t="shared" si="94"/>
        <v>20</v>
      </c>
      <c r="M48" s="7">
        <f t="shared" si="49"/>
        <v>339.97212514611408</v>
      </c>
      <c r="N48" s="7">
        <f t="shared" si="50"/>
        <v>278.48886131471232</v>
      </c>
      <c r="O48" s="7">
        <f t="shared" si="51"/>
        <v>2.6151701934316467</v>
      </c>
      <c r="P48" s="9">
        <f t="shared" si="52"/>
        <v>69.737871824843907</v>
      </c>
      <c r="Q48" s="9">
        <f t="shared" si="53"/>
        <v>179.03643274375236</v>
      </c>
      <c r="R48" s="9">
        <f t="shared" si="54"/>
        <v>129.1809488158292</v>
      </c>
      <c r="S48" s="91">
        <f t="shared" si="84"/>
        <v>52.303403868632934</v>
      </c>
      <c r="T48" s="91">
        <f t="shared" si="85"/>
        <v>30.820166601628916</v>
      </c>
      <c r="U48" s="36">
        <f t="shared" si="55"/>
        <v>2.6075366189994873</v>
      </c>
      <c r="V48" s="44">
        <f t="shared" si="86"/>
        <v>4.8541686227682828</v>
      </c>
      <c r="W48" s="44">
        <f t="shared" si="93"/>
        <v>2.7756174566256155</v>
      </c>
      <c r="X48" s="82">
        <v>-20</v>
      </c>
      <c r="Y48" s="11">
        <f t="shared" si="95"/>
        <v>15</v>
      </c>
      <c r="Z48" s="7">
        <f t="shared" si="56"/>
        <v>207.51466563280286</v>
      </c>
      <c r="AA48" s="7">
        <f t="shared" si="57"/>
        <v>70.97419568190945</v>
      </c>
      <c r="AB48" s="36">
        <f t="shared" si="58"/>
        <v>1.5962666587138681</v>
      </c>
      <c r="AC48" s="9">
        <f t="shared" si="87"/>
        <v>42.567110899036486</v>
      </c>
      <c r="AD48" s="9">
        <f t="shared" si="59"/>
        <v>122.97319385756728</v>
      </c>
      <c r="AE48" s="9">
        <f t="shared" si="60"/>
        <v>86.296734964202358</v>
      </c>
      <c r="AF48" s="91">
        <f t="shared" si="88"/>
        <v>31.925333174277363</v>
      </c>
      <c r="AG48" s="91">
        <f t="shared" si="89"/>
        <v>22.845256175172217</v>
      </c>
      <c r="AH48" s="16">
        <f t="shared" si="61"/>
        <v>3.544507946581454</v>
      </c>
      <c r="AI48" s="44">
        <f t="shared" si="62"/>
        <v>3.1962240251039287</v>
      </c>
      <c r="AJ48" s="44">
        <f t="shared" si="90"/>
        <v>1.8650449789959127</v>
      </c>
      <c r="AK48" s="55">
        <f t="shared" si="91"/>
        <v>0.23583714812412923</v>
      </c>
      <c r="AL48" s="52">
        <f t="shared" si="63"/>
        <v>2.1659085296605265</v>
      </c>
      <c r="AM48" s="52">
        <f t="shared" si="92"/>
        <v>1.1141126771388763</v>
      </c>
      <c r="AN48" s="85">
        <f t="shared" si="96"/>
        <v>6.9925693734850167</v>
      </c>
      <c r="AO48" s="86">
        <f t="shared" si="97"/>
        <v>2.0053048710068344</v>
      </c>
    </row>
    <row r="49" spans="1:41" s="1" customFormat="1" ht="26.1" customHeight="1">
      <c r="B49" s="189"/>
      <c r="C49" s="7">
        <v>175</v>
      </c>
      <c r="D49" s="7">
        <v>40</v>
      </c>
      <c r="E49" s="7">
        <v>150</v>
      </c>
      <c r="F49" s="7">
        <f t="shared" si="81"/>
        <v>285</v>
      </c>
      <c r="G49" s="7">
        <f t="shared" si="82"/>
        <v>155</v>
      </c>
      <c r="H49" s="7">
        <f t="shared" si="48"/>
        <v>195</v>
      </c>
      <c r="I49" s="7">
        <f t="shared" si="83"/>
        <v>289.47574364968784</v>
      </c>
      <c r="J49" s="7">
        <v>1.5</v>
      </c>
      <c r="K49" s="52">
        <v>55</v>
      </c>
      <c r="L49" s="7">
        <f t="shared" si="94"/>
        <v>15</v>
      </c>
      <c r="M49" s="7">
        <f t="shared" si="49"/>
        <v>339.97212514611408</v>
      </c>
      <c r="N49" s="7">
        <f t="shared" si="50"/>
        <v>278.48886131471232</v>
      </c>
      <c r="O49" s="7">
        <f t="shared" si="51"/>
        <v>2.6151701934316467</v>
      </c>
      <c r="P49" s="9">
        <f t="shared" si="52"/>
        <v>69.737871824843907</v>
      </c>
      <c r="Q49" s="9">
        <f t="shared" si="53"/>
        <v>179.03643274375236</v>
      </c>
      <c r="R49" s="9">
        <f t="shared" si="54"/>
        <v>129.1809488158292</v>
      </c>
      <c r="S49" s="91">
        <f t="shared" si="84"/>
        <v>52.303403868632934</v>
      </c>
      <c r="T49" s="91">
        <f t="shared" si="85"/>
        <v>30.820166601628916</v>
      </c>
      <c r="U49" s="36">
        <f t="shared" si="55"/>
        <v>2.6075366189994873</v>
      </c>
      <c r="V49" s="44">
        <f t="shared" si="86"/>
        <v>4.8541686227682828</v>
      </c>
      <c r="W49" s="44">
        <f t="shared" si="93"/>
        <v>2.7756174566256155</v>
      </c>
      <c r="X49" s="82">
        <v>-20</v>
      </c>
      <c r="Y49" s="11">
        <f t="shared" si="95"/>
        <v>20</v>
      </c>
      <c r="Z49" s="7">
        <f t="shared" si="56"/>
        <v>207.51466563280286</v>
      </c>
      <c r="AA49" s="7">
        <f t="shared" si="57"/>
        <v>70.97419568190945</v>
      </c>
      <c r="AB49" s="36">
        <f t="shared" si="58"/>
        <v>1.5962666587138681</v>
      </c>
      <c r="AC49" s="9">
        <f t="shared" si="87"/>
        <v>42.567110899036486</v>
      </c>
      <c r="AD49" s="9">
        <f t="shared" si="59"/>
        <v>122.97319385756728</v>
      </c>
      <c r="AE49" s="9">
        <f t="shared" si="60"/>
        <v>86.296734964202358</v>
      </c>
      <c r="AF49" s="91">
        <f t="shared" si="88"/>
        <v>31.925333174277363</v>
      </c>
      <c r="AG49" s="91">
        <f t="shared" si="89"/>
        <v>22.845256175172217</v>
      </c>
      <c r="AH49" s="16">
        <f t="shared" si="61"/>
        <v>3.544507946581454</v>
      </c>
      <c r="AI49" s="44">
        <f t="shared" si="62"/>
        <v>3.1962240251039287</v>
      </c>
      <c r="AJ49" s="44">
        <f t="shared" si="90"/>
        <v>1.8650449789959127</v>
      </c>
      <c r="AK49" s="55">
        <f t="shared" si="91"/>
        <v>0.23583714812412923</v>
      </c>
      <c r="AL49" s="52">
        <f t="shared" si="63"/>
        <v>2.1659085296605265</v>
      </c>
      <c r="AM49" s="52">
        <f t="shared" si="92"/>
        <v>1.1141126771388763</v>
      </c>
      <c r="AN49" s="85">
        <f t="shared" si="96"/>
        <v>6.9925693734850167</v>
      </c>
      <c r="AO49" s="86">
        <f t="shared" si="97"/>
        <v>2.0053048710068344</v>
      </c>
    </row>
    <row r="50" spans="1:41" s="1" customFormat="1" ht="26.1" customHeight="1" thickBot="1">
      <c r="B50" s="190"/>
      <c r="C50" s="12">
        <v>175</v>
      </c>
      <c r="D50" s="12">
        <v>45</v>
      </c>
      <c r="E50" s="12">
        <v>150</v>
      </c>
      <c r="F50" s="12">
        <f t="shared" si="81"/>
        <v>285</v>
      </c>
      <c r="G50" s="12">
        <f t="shared" si="82"/>
        <v>155</v>
      </c>
      <c r="H50" s="12">
        <f t="shared" si="48"/>
        <v>195</v>
      </c>
      <c r="I50" s="12">
        <f t="shared" si="83"/>
        <v>289.47574364968784</v>
      </c>
      <c r="J50" s="12">
        <v>1.5</v>
      </c>
      <c r="K50" s="57">
        <v>55</v>
      </c>
      <c r="L50" s="12">
        <f t="shared" si="94"/>
        <v>10</v>
      </c>
      <c r="M50" s="12">
        <f t="shared" si="49"/>
        <v>339.97212514611408</v>
      </c>
      <c r="N50" s="12">
        <f t="shared" si="50"/>
        <v>278.48886131471232</v>
      </c>
      <c r="O50" s="12">
        <f t="shared" si="51"/>
        <v>2.6151701934316467</v>
      </c>
      <c r="P50" s="13">
        <f t="shared" si="52"/>
        <v>69.737871824843907</v>
      </c>
      <c r="Q50" s="13">
        <f t="shared" si="53"/>
        <v>179.03643274375236</v>
      </c>
      <c r="R50" s="13">
        <f t="shared" si="54"/>
        <v>129.1809488158292</v>
      </c>
      <c r="S50" s="93">
        <f t="shared" si="84"/>
        <v>52.303403868632934</v>
      </c>
      <c r="T50" s="93">
        <f t="shared" si="85"/>
        <v>30.820166601628916</v>
      </c>
      <c r="U50" s="37">
        <f t="shared" si="55"/>
        <v>2.6075366189994873</v>
      </c>
      <c r="V50" s="45">
        <f t="shared" si="86"/>
        <v>4.8541686227682828</v>
      </c>
      <c r="W50" s="45">
        <f t="shared" si="93"/>
        <v>2.7756174566256155</v>
      </c>
      <c r="X50" s="83">
        <v>-20</v>
      </c>
      <c r="Y50" s="14">
        <f t="shared" si="95"/>
        <v>25</v>
      </c>
      <c r="Z50" s="12">
        <f t="shared" si="56"/>
        <v>207.51466563280286</v>
      </c>
      <c r="AA50" s="12">
        <f t="shared" si="57"/>
        <v>70.97419568190945</v>
      </c>
      <c r="AB50" s="37">
        <f t="shared" si="58"/>
        <v>1.5962666587138681</v>
      </c>
      <c r="AC50" s="13">
        <f t="shared" si="87"/>
        <v>42.567110899036486</v>
      </c>
      <c r="AD50" s="13">
        <f t="shared" si="59"/>
        <v>122.97319385756728</v>
      </c>
      <c r="AE50" s="13">
        <f t="shared" si="60"/>
        <v>86.296734964202358</v>
      </c>
      <c r="AF50" s="93">
        <f t="shared" si="88"/>
        <v>31.925333174277363</v>
      </c>
      <c r="AG50" s="93">
        <f t="shared" si="89"/>
        <v>22.845256175172217</v>
      </c>
      <c r="AH50" s="17">
        <f t="shared" si="61"/>
        <v>3.544507946581454</v>
      </c>
      <c r="AI50" s="45">
        <f t="shared" si="62"/>
        <v>3.1962240251039287</v>
      </c>
      <c r="AJ50" s="45">
        <f t="shared" si="90"/>
        <v>1.8650449789959127</v>
      </c>
      <c r="AK50" s="56">
        <f t="shared" si="91"/>
        <v>0.23583714812412923</v>
      </c>
      <c r="AL50" s="57">
        <f t="shared" si="63"/>
        <v>2.1659085296605265</v>
      </c>
      <c r="AM50" s="57">
        <f t="shared" si="92"/>
        <v>1.1141126771388763</v>
      </c>
      <c r="AN50" s="85">
        <f t="shared" si="96"/>
        <v>6.9925693734850167</v>
      </c>
      <c r="AO50" s="86">
        <f t="shared" si="97"/>
        <v>2.0053048710068344</v>
      </c>
    </row>
    <row r="51" spans="1:41" ht="26.1" customHeight="1">
      <c r="B51" s="29"/>
      <c r="C51" s="29"/>
      <c r="D51" s="29"/>
      <c r="E51" s="29"/>
      <c r="F51" s="29"/>
      <c r="G51" s="29"/>
      <c r="H51" s="29"/>
      <c r="I51" s="29"/>
      <c r="J51" s="29"/>
      <c r="K51" s="59"/>
      <c r="L51" s="29"/>
      <c r="M51" s="29"/>
      <c r="N51" s="29"/>
      <c r="O51" s="29"/>
      <c r="P51" s="30"/>
      <c r="Q51" s="30"/>
      <c r="R51" s="30"/>
      <c r="S51" s="29"/>
      <c r="T51" s="29"/>
      <c r="U51" s="38"/>
      <c r="V51" s="31"/>
      <c r="W51" s="31"/>
      <c r="X51" s="84"/>
      <c r="Y51" s="32"/>
      <c r="Z51" s="29"/>
      <c r="AA51" s="29"/>
      <c r="AB51" s="38"/>
      <c r="AC51" s="30"/>
      <c r="AD51" s="30"/>
      <c r="AE51" s="30"/>
      <c r="AF51" s="29"/>
      <c r="AG51" s="29"/>
      <c r="AH51" s="33"/>
      <c r="AI51" s="31"/>
      <c r="AJ51" s="31"/>
      <c r="AK51" s="58"/>
      <c r="AL51" s="59"/>
      <c r="AM51" s="59"/>
      <c r="AN51" s="38"/>
      <c r="AO51" s="38"/>
    </row>
    <row r="52" spans="1:41" ht="26.1" customHeight="1">
      <c r="B52" s="29"/>
      <c r="C52" s="29"/>
      <c r="D52" s="29"/>
      <c r="E52" s="29"/>
      <c r="F52" s="29"/>
      <c r="G52" s="29"/>
      <c r="H52" s="29"/>
      <c r="I52" s="29"/>
      <c r="J52" s="29"/>
      <c r="K52" s="59"/>
      <c r="L52" s="29"/>
      <c r="M52" s="29"/>
      <c r="N52" s="29"/>
      <c r="O52" s="29"/>
      <c r="P52" s="30"/>
      <c r="Q52" s="30"/>
      <c r="R52" s="30"/>
      <c r="S52" s="29"/>
      <c r="T52" s="29"/>
      <c r="U52" s="38"/>
      <c r="V52" s="31"/>
      <c r="W52" s="31"/>
      <c r="X52" s="84"/>
      <c r="Y52" s="32"/>
      <c r="Z52" s="29"/>
      <c r="AA52" s="29"/>
      <c r="AB52" s="38"/>
      <c r="AC52" s="30"/>
      <c r="AD52" s="30"/>
      <c r="AE52" s="30"/>
      <c r="AF52" s="29"/>
      <c r="AG52" s="29"/>
      <c r="AH52" s="33"/>
      <c r="AI52" s="31"/>
      <c r="AJ52" s="31"/>
      <c r="AK52" s="58"/>
      <c r="AL52" s="59"/>
      <c r="AM52" s="59"/>
      <c r="AN52" s="38"/>
      <c r="AO52" s="38"/>
    </row>
    <row r="53" spans="1:41" s="28" customFormat="1" ht="26.1" customHeight="1">
      <c r="A53" s="27"/>
      <c r="B53" s="27"/>
      <c r="C53" s="209" t="s">
        <v>50</v>
      </c>
      <c r="D53" s="209"/>
      <c r="E53" s="209"/>
      <c r="F53" s="209"/>
      <c r="G53" s="209"/>
      <c r="H53" s="209"/>
      <c r="I53" s="209"/>
      <c r="J53" s="209"/>
      <c r="K53" s="209"/>
      <c r="L53" s="209"/>
      <c r="M53" s="209"/>
      <c r="N53" s="209"/>
      <c r="O53" s="209"/>
      <c r="P53" s="209"/>
      <c r="Q53" s="209"/>
      <c r="R53" s="209"/>
      <c r="S53" s="209"/>
      <c r="T53" s="209"/>
      <c r="U53" s="209"/>
      <c r="V53" s="209"/>
      <c r="W53" s="209"/>
      <c r="X53" s="209"/>
      <c r="Y53" s="209"/>
      <c r="Z53" s="209"/>
      <c r="AA53" s="209"/>
      <c r="AB53" s="209"/>
      <c r="AC53" s="209"/>
      <c r="AD53" s="209"/>
      <c r="AE53" s="209"/>
      <c r="AF53" s="209"/>
      <c r="AG53" s="209"/>
      <c r="AH53" s="209"/>
      <c r="AI53" s="209"/>
      <c r="AJ53" s="209"/>
      <c r="AK53" s="209"/>
      <c r="AL53" s="209"/>
      <c r="AM53" s="209"/>
      <c r="AN53" s="209"/>
      <c r="AO53" s="209"/>
    </row>
    <row r="54" spans="1:41" s="1" customFormat="1" ht="26.1" customHeight="1">
      <c r="K54" s="48"/>
      <c r="U54" s="40"/>
      <c r="X54" s="49"/>
      <c r="Y54" s="34"/>
      <c r="AB54" s="40"/>
      <c r="AG54" s="46"/>
      <c r="AH54" s="15"/>
      <c r="AK54" s="48"/>
      <c r="AL54" s="49"/>
      <c r="AM54" s="50" t="s">
        <v>41</v>
      </c>
      <c r="AN54" s="34"/>
      <c r="AO54" s="34"/>
    </row>
    <row r="55" spans="1:41" s="1" customFormat="1" ht="14.25" customHeight="1" thickBot="1">
      <c r="K55" s="48"/>
      <c r="U55" s="40"/>
      <c r="X55" s="49"/>
      <c r="Y55" s="34"/>
      <c r="AB55" s="40"/>
      <c r="AG55" s="46"/>
      <c r="AH55" s="15"/>
      <c r="AK55" s="48"/>
      <c r="AL55" s="49"/>
      <c r="AM55" s="50"/>
      <c r="AN55" s="34"/>
      <c r="AO55" s="34"/>
    </row>
    <row r="56" spans="1:41" s="1" customFormat="1" ht="26.1" customHeight="1">
      <c r="A56" s="2"/>
      <c r="B56" s="19" t="s">
        <v>18</v>
      </c>
      <c r="C56" s="73" t="s">
        <v>18</v>
      </c>
      <c r="D56" s="191" t="s">
        <v>12</v>
      </c>
      <c r="E56" s="6" t="s">
        <v>21</v>
      </c>
      <c r="F56" s="204" t="s">
        <v>75</v>
      </c>
      <c r="G56" s="204" t="s">
        <v>76</v>
      </c>
      <c r="H56" s="206" t="s">
        <v>1</v>
      </c>
      <c r="I56" s="6" t="s">
        <v>17</v>
      </c>
      <c r="J56" s="206" t="s">
        <v>3</v>
      </c>
      <c r="K56" s="191" t="s">
        <v>27</v>
      </c>
      <c r="L56" s="191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 t="s">
        <v>28</v>
      </c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2" t="s">
        <v>17</v>
      </c>
      <c r="AL56" s="192"/>
      <c r="AM56" s="192"/>
      <c r="AN56" s="6" t="s">
        <v>23</v>
      </c>
      <c r="AO56" s="193" t="s">
        <v>24</v>
      </c>
    </row>
    <row r="57" spans="1:41" s="1" customFormat="1" ht="26.1" customHeight="1">
      <c r="A57" s="2"/>
      <c r="B57" s="20" t="s">
        <v>19</v>
      </c>
      <c r="C57" s="74" t="s">
        <v>19</v>
      </c>
      <c r="D57" s="208"/>
      <c r="E57" s="22" t="s">
        <v>46</v>
      </c>
      <c r="F57" s="205"/>
      <c r="G57" s="205"/>
      <c r="H57" s="199"/>
      <c r="I57" s="23" t="s">
        <v>29</v>
      </c>
      <c r="J57" s="207"/>
      <c r="K57" s="78" t="s">
        <v>42</v>
      </c>
      <c r="L57" s="21" t="s">
        <v>43</v>
      </c>
      <c r="M57" s="10" t="s">
        <v>0</v>
      </c>
      <c r="N57" s="10" t="s">
        <v>2</v>
      </c>
      <c r="O57" s="10" t="s">
        <v>30</v>
      </c>
      <c r="P57" s="10" t="s">
        <v>4</v>
      </c>
      <c r="Q57" s="10" t="s">
        <v>36</v>
      </c>
      <c r="R57" s="10" t="s">
        <v>38</v>
      </c>
      <c r="S57" s="10" t="s">
        <v>5</v>
      </c>
      <c r="T57" s="10" t="s">
        <v>6</v>
      </c>
      <c r="U57" s="195" t="s">
        <v>7</v>
      </c>
      <c r="V57" s="7" t="s">
        <v>31</v>
      </c>
      <c r="W57" s="7" t="s">
        <v>32</v>
      </c>
      <c r="X57" s="78" t="s">
        <v>45</v>
      </c>
      <c r="Y57" s="21" t="s">
        <v>44</v>
      </c>
      <c r="Z57" s="10" t="s">
        <v>33</v>
      </c>
      <c r="AA57" s="10" t="s">
        <v>15</v>
      </c>
      <c r="AB57" s="41" t="s">
        <v>16</v>
      </c>
      <c r="AC57" s="10" t="s">
        <v>8</v>
      </c>
      <c r="AD57" s="10" t="s">
        <v>37</v>
      </c>
      <c r="AE57" s="10" t="s">
        <v>39</v>
      </c>
      <c r="AF57" s="10" t="s">
        <v>9</v>
      </c>
      <c r="AG57" s="10" t="s">
        <v>10</v>
      </c>
      <c r="AH57" s="197" t="s">
        <v>11</v>
      </c>
      <c r="AI57" s="7" t="s">
        <v>31</v>
      </c>
      <c r="AJ57" s="7" t="s">
        <v>32</v>
      </c>
      <c r="AK57" s="52" t="s">
        <v>22</v>
      </c>
      <c r="AL57" s="52" t="s">
        <v>25</v>
      </c>
      <c r="AM57" s="52" t="s">
        <v>26</v>
      </c>
      <c r="AN57" s="8" t="s">
        <v>14</v>
      </c>
      <c r="AO57" s="194"/>
    </row>
    <row r="58" spans="1:41" s="1" customFormat="1" ht="29.45" customHeight="1" thickBot="1">
      <c r="A58" s="3"/>
      <c r="B58" s="76" t="s">
        <v>47</v>
      </c>
      <c r="C58" s="75" t="s">
        <v>47</v>
      </c>
      <c r="D58" s="22" t="s">
        <v>34</v>
      </c>
      <c r="E58" s="22" t="s">
        <v>20</v>
      </c>
      <c r="F58" s="22" t="s">
        <v>13</v>
      </c>
      <c r="G58" s="22" t="s">
        <v>13</v>
      </c>
      <c r="H58" s="22" t="s">
        <v>13</v>
      </c>
      <c r="I58" s="22" t="s">
        <v>13</v>
      </c>
      <c r="J58" s="199"/>
      <c r="K58" s="79" t="s">
        <v>34</v>
      </c>
      <c r="L58" s="22" t="s">
        <v>34</v>
      </c>
      <c r="M58" s="22" t="s">
        <v>13</v>
      </c>
      <c r="N58" s="22" t="s">
        <v>13</v>
      </c>
      <c r="O58" s="22"/>
      <c r="P58" s="22" t="s">
        <v>13</v>
      </c>
      <c r="Q58" s="22" t="s">
        <v>13</v>
      </c>
      <c r="R58" s="22" t="s">
        <v>13</v>
      </c>
      <c r="S58" s="22" t="s">
        <v>13</v>
      </c>
      <c r="T58" s="22" t="s">
        <v>13</v>
      </c>
      <c r="U58" s="196"/>
      <c r="V58" s="199" t="s">
        <v>35</v>
      </c>
      <c r="W58" s="199"/>
      <c r="X58" s="79" t="s">
        <v>34</v>
      </c>
      <c r="Y58" s="22" t="s">
        <v>34</v>
      </c>
      <c r="Z58" s="22" t="s">
        <v>13</v>
      </c>
      <c r="AA58" s="22" t="s">
        <v>13</v>
      </c>
      <c r="AB58" s="42"/>
      <c r="AC58" s="22" t="s">
        <v>13</v>
      </c>
      <c r="AD58" s="22" t="s">
        <v>13</v>
      </c>
      <c r="AE58" s="22" t="s">
        <v>13</v>
      </c>
      <c r="AF58" s="22" t="s">
        <v>13</v>
      </c>
      <c r="AG58" s="22" t="s">
        <v>13</v>
      </c>
      <c r="AH58" s="198"/>
      <c r="AI58" s="199" t="s">
        <v>35</v>
      </c>
      <c r="AJ58" s="199"/>
      <c r="AK58" s="53" t="s">
        <v>51</v>
      </c>
      <c r="AL58" s="200" t="s">
        <v>35</v>
      </c>
      <c r="AM58" s="201"/>
      <c r="AN58" s="202" t="s">
        <v>73</v>
      </c>
      <c r="AO58" s="203"/>
    </row>
    <row r="59" spans="1:41" s="1" customFormat="1" ht="26.1" customHeight="1">
      <c r="A59" s="3"/>
      <c r="B59" s="188">
        <v>100</v>
      </c>
      <c r="C59" s="5">
        <v>100</v>
      </c>
      <c r="D59" s="5">
        <v>0</v>
      </c>
      <c r="E59" s="5">
        <v>150</v>
      </c>
      <c r="F59" s="5">
        <f>C59+20+E59-60</f>
        <v>210</v>
      </c>
      <c r="G59" s="5">
        <f>C59-20</f>
        <v>80</v>
      </c>
      <c r="H59" s="5">
        <f t="shared" ref="H59:H100" si="98">(F59-G59)*J59</f>
        <v>227.5</v>
      </c>
      <c r="I59" s="5">
        <f>2*P59+E59</f>
        <v>242.37604307034013</v>
      </c>
      <c r="J59" s="5">
        <v>1.75</v>
      </c>
      <c r="K59" s="51">
        <v>30</v>
      </c>
      <c r="L59" s="5">
        <f>K59-D59</f>
        <v>30</v>
      </c>
      <c r="M59" s="5">
        <f t="shared" ref="M59:M101" si="99">H59/COS(K59*PI()/180)</f>
        <v>262.69437248127969</v>
      </c>
      <c r="N59" s="5">
        <f t="shared" ref="N59:N78" si="100">H59*TAN(K59*PI()/180)</f>
        <v>131.34718624063984</v>
      </c>
      <c r="O59" s="5">
        <f t="shared" ref="O59:O101" si="101">J59/COS(K59*PI()/180)</f>
        <v>2.0207259421636898</v>
      </c>
      <c r="P59" s="24">
        <f t="shared" ref="P59:P101" si="102">40/COS(K59*PI()/180)</f>
        <v>46.188021535170058</v>
      </c>
      <c r="Q59" s="24">
        <f t="shared" ref="Q59:Q101" si="103">F59/U59+P59</f>
        <v>102.76834791575338</v>
      </c>
      <c r="R59" s="24">
        <f>G59/U59+P59</f>
        <v>67.742431584916091</v>
      </c>
      <c r="S59" s="92">
        <f>30/COS(K59*PI()/180)</f>
        <v>34.641016151377542</v>
      </c>
      <c r="T59" s="92">
        <f>20/COS(ATAN((N59+R59-Q59)/H59))</f>
        <v>21.718740840658874</v>
      </c>
      <c r="U59" s="35">
        <f>(4+SIN(K59*PI()/180)/J59)*COS(K59*PI()/180)</f>
        <v>3.7115374447904514</v>
      </c>
      <c r="V59" s="25">
        <f>(P59*J59*(F59^2-G59^2)/2+J59*(F59^3-G59^3)/(6*U59))/1000000</f>
        <v>2.2111569097021491</v>
      </c>
      <c r="W59" s="25">
        <f>(J59*(P59+S59+T59)*(F59-G59)*60+J59*(F59^2-G59^2)*60/(2*U59))/1000000</f>
        <v>1.9330467530333661</v>
      </c>
      <c r="X59" s="80">
        <v>30</v>
      </c>
      <c r="Y59" s="72">
        <f>X59+D59</f>
        <v>30</v>
      </c>
      <c r="Z59" s="5">
        <f t="shared" ref="Z59:Z101" si="104">IF(D59&gt;20,H59/COS(X59*PI()/180),H59/COS(X59*PI()/180))</f>
        <v>262.69437248127969</v>
      </c>
      <c r="AA59" s="5">
        <f t="shared" ref="AA59:AA78" si="105">H59*TAN(ABS(X59)*PI()/180)</f>
        <v>131.34718624063984</v>
      </c>
      <c r="AB59" s="35">
        <f t="shared" ref="AB59:AB101" si="106">J59/COS(X59*PI()/180)</f>
        <v>2.0207259421636898</v>
      </c>
      <c r="AC59" s="24">
        <f>40/COS(ABS(X59)*PI()/180)</f>
        <v>46.188021535170058</v>
      </c>
      <c r="AD59" s="24">
        <f t="shared" ref="AD59:AD101" si="107">F59/AH59+AC59</f>
        <v>102.76834791575338</v>
      </c>
      <c r="AE59" s="24">
        <f t="shared" ref="AE59:AE101" si="108">G59/AH59+AC59</f>
        <v>67.742431584916091</v>
      </c>
      <c r="AF59" s="92">
        <f>30/COS(X59*PI()/180)</f>
        <v>34.641016151377542</v>
      </c>
      <c r="AG59" s="92">
        <f>IF(X59&gt;0,20/COS(ATAN((AA59+AE59-AD59)/H59)),20/COS(ATAN((AA59-AE59+AD59)/H59)))</f>
        <v>21.718740840658874</v>
      </c>
      <c r="AH59" s="26">
        <f t="shared" ref="AH59:AH101" si="109">(4+SIN(X59*PI()/180)/J59)*COS(X59*PI()/180)</f>
        <v>3.7115374447904514</v>
      </c>
      <c r="AI59" s="25">
        <f t="shared" ref="AI59:AI101" si="110">(AC59*J59*(F59^2-G59^2)/2+J59*(F59^3-G59^3)/(6*AH59))/1000000</f>
        <v>2.2111569097021491</v>
      </c>
      <c r="AJ59" s="25">
        <f>(J59*(AC59+AF59+AG59)*(F59-G59)*60+J59*(F59^2-G59^2)*60/(2*AH59))/1000000</f>
        <v>1.9330467530333661</v>
      </c>
      <c r="AK59" s="54">
        <f>(0.2*0.4-0.05*0.05/2)*(I59/100+0.1)</f>
        <v>0.19874613391789292</v>
      </c>
      <c r="AL59" s="51">
        <f t="shared" ref="AL59:AL78" si="111">(F59/100*I59/100-PI()*((E59+2*20)/100)^2/4)*40/100</f>
        <v>0.90184381384494172</v>
      </c>
      <c r="AM59" s="51">
        <f>0.6*0.6*(I59/100+0.2)</f>
        <v>0.94455375505322459</v>
      </c>
      <c r="AN59" s="89">
        <f>IF(X59&gt;0,(E59+E59+N59+AA59)*H59/2/10000*0.4+(E59+N59+AA59+R59+T59+AE59+AG59)/100*2*0.4,(E59+E59+N59-AA59)*H59/2/10000*0.4+(E59+N59-AA59+R59+T59+AE59+AG59)/100*2*0.4)</f>
        <v>7.2931931334492592</v>
      </c>
      <c r="AO59" s="90">
        <f>IF(X59&gt;0,(E59+N59+AA59+R59+T59+AE59+AG59)/100*0.8*0.4,(E59+N59-AA59+R59+T59+AE59+AG59)/100*0.8*0.4)</f>
        <v>1.8931734954637749</v>
      </c>
    </row>
    <row r="60" spans="1:41" s="1" customFormat="1" ht="26.1" customHeight="1">
      <c r="A60" s="4"/>
      <c r="B60" s="189"/>
      <c r="C60" s="7">
        <v>100</v>
      </c>
      <c r="D60" s="7">
        <v>5</v>
      </c>
      <c r="E60" s="7">
        <v>150</v>
      </c>
      <c r="F60" s="7">
        <f t="shared" ref="F60:F68" si="112">C60+20+E60-60</f>
        <v>210</v>
      </c>
      <c r="G60" s="7">
        <f t="shared" ref="G60:G68" si="113">C60-20</f>
        <v>80</v>
      </c>
      <c r="H60" s="7">
        <f t="shared" si="98"/>
        <v>227.5</v>
      </c>
      <c r="I60" s="7">
        <f t="shared" ref="I60:I68" si="114">2*P60+E60</f>
        <v>247.66196710091648</v>
      </c>
      <c r="J60" s="7">
        <f>J59</f>
        <v>1.75</v>
      </c>
      <c r="K60" s="52">
        <v>35</v>
      </c>
      <c r="L60" s="7">
        <f>K60-D60</f>
        <v>30</v>
      </c>
      <c r="M60" s="7">
        <f t="shared" si="99"/>
        <v>277.72621894323123</v>
      </c>
      <c r="N60" s="7">
        <f t="shared" si="100"/>
        <v>159.29721494270896</v>
      </c>
      <c r="O60" s="7">
        <f t="shared" si="101"/>
        <v>2.1363555303325481</v>
      </c>
      <c r="P60" s="9">
        <f t="shared" si="102"/>
        <v>48.830983550458242</v>
      </c>
      <c r="Q60" s="9">
        <f t="shared" si="103"/>
        <v>108.06781375085265</v>
      </c>
      <c r="R60" s="9">
        <f t="shared" ref="R60:R101" si="115">G60/U60+P60</f>
        <v>71.397395055370396</v>
      </c>
      <c r="S60" s="91">
        <f t="shared" ref="S60:S68" si="116">30/COS(K60*PI()/180)</f>
        <v>36.623237662843678</v>
      </c>
      <c r="T60" s="91">
        <f t="shared" ref="T60:T68" si="117">20/COS(ATAN((N60+R60-Q60)/H60))</f>
        <v>22.720399274298607</v>
      </c>
      <c r="U60" s="36">
        <f t="shared" ref="U60:U101" si="118">(4+SIN(K60*PI()/180)/J60)*COS(K60*PI()/180)</f>
        <v>3.5450917830947986</v>
      </c>
      <c r="V60" s="44">
        <f t="shared" ref="V60:V68" si="119">(P60*J60*(F60^2-G60^2)/2+J60*(F60^3-G60^3)/(6*U60))/1000000</f>
        <v>2.3306218301808115</v>
      </c>
      <c r="W60" s="44">
        <f>(J60*(P60+S60+T60)*(F60-G60)*60+J60*(F60^2-G60^2)*60/(2*U60))/1000000</f>
        <v>2.0348906942944645</v>
      </c>
      <c r="X60" s="81">
        <v>0</v>
      </c>
      <c r="Y60" s="11">
        <f>X60+D60</f>
        <v>5</v>
      </c>
      <c r="Z60" s="7">
        <f t="shared" si="104"/>
        <v>227.5</v>
      </c>
      <c r="AA60" s="7">
        <f t="shared" si="105"/>
        <v>0</v>
      </c>
      <c r="AB60" s="36">
        <f t="shared" si="106"/>
        <v>1.75</v>
      </c>
      <c r="AC60" s="9">
        <f t="shared" ref="AC60:AC68" si="120">40/COS(ABS(X60)*PI()/180)</f>
        <v>40</v>
      </c>
      <c r="AD60" s="9">
        <f t="shared" si="107"/>
        <v>92.5</v>
      </c>
      <c r="AE60" s="9">
        <f t="shared" si="108"/>
        <v>60</v>
      </c>
      <c r="AF60" s="91">
        <f t="shared" ref="AF60:AF68" si="121">30/COS(X60*PI()/180)</f>
        <v>30</v>
      </c>
      <c r="AG60" s="91">
        <f t="shared" ref="AG60:AG68" si="122">IF(X60&gt;0,20/COS(ATAN((AA60+AE60-AD60)/H60)),20/COS(ATAN((AA60-AE60+AD60)/H60)))</f>
        <v>20.203050891044214</v>
      </c>
      <c r="AH60" s="16">
        <f t="shared" si="109"/>
        <v>4</v>
      </c>
      <c r="AI60" s="44">
        <f t="shared" si="110"/>
        <v>1.9574479166666665</v>
      </c>
      <c r="AJ60" s="44">
        <f t="shared" ref="AJ60:AJ68" si="123">(J60*(AC60+AF60+AG60)*(F60-G60)*60+J60*(F60^2-G60^2)*60/(2*AH60))/1000000</f>
        <v>1.7260841446627537</v>
      </c>
      <c r="AK60" s="55">
        <f t="shared" ref="AK60:AK68" si="124">(0.2*0.4-0.05*0.05/2)*(I60/100+0.1)</f>
        <v>0.20290879909197179</v>
      </c>
      <c r="AL60" s="52">
        <f t="shared" si="111"/>
        <v>0.94624557570178336</v>
      </c>
      <c r="AM60" s="52">
        <f t="shared" ref="AM60:AM68" si="125">0.6*0.6*(I60/100+0.2)</f>
        <v>0.96358308156329942</v>
      </c>
      <c r="AN60" s="85">
        <f>IF(X60&gt;0,(E60+E60+N60+AA60)*H60/2/10000*0.4+(E60+N60+AA60+R60+T60+AE60+AG60)/100*2*0.4,(E60+E60+N60-AA60)*H60/2/10000*0.4+(E60+N60-AA60+R60+T60+AE60+AG60)/100*2*0.4)</f>
        <v>5.9587468092967022</v>
      </c>
      <c r="AO60" s="86">
        <f>IF(X60&gt;0,(E60+N60+AA60+R60+T60+AE60+AG60)/100*0.8*0.4,(E60+N60-AA60+R60+T60+AE60+AG60)/100*0.8*0.4)</f>
        <v>1.5475777925229508</v>
      </c>
    </row>
    <row r="61" spans="1:41" s="1" customFormat="1" ht="26.1" customHeight="1">
      <c r="A61" s="4"/>
      <c r="B61" s="189"/>
      <c r="C61" s="7">
        <v>100</v>
      </c>
      <c r="D61" s="7">
        <v>10</v>
      </c>
      <c r="E61" s="7">
        <v>150</v>
      </c>
      <c r="F61" s="7">
        <f t="shared" si="112"/>
        <v>210</v>
      </c>
      <c r="G61" s="7">
        <f t="shared" si="113"/>
        <v>80</v>
      </c>
      <c r="H61" s="7">
        <f t="shared" si="98"/>
        <v>227.5</v>
      </c>
      <c r="I61" s="7">
        <f t="shared" si="114"/>
        <v>247.66196710091648</v>
      </c>
      <c r="J61" s="7">
        <f t="shared" ref="J61:J68" si="126">J60</f>
        <v>1.75</v>
      </c>
      <c r="K61" s="52">
        <v>35</v>
      </c>
      <c r="L61" s="7">
        <f>K61-D61</f>
        <v>25</v>
      </c>
      <c r="M61" s="7">
        <f t="shared" si="99"/>
        <v>277.72621894323123</v>
      </c>
      <c r="N61" s="7">
        <f t="shared" si="100"/>
        <v>159.29721494270896</v>
      </c>
      <c r="O61" s="7">
        <f t="shared" si="101"/>
        <v>2.1363555303325481</v>
      </c>
      <c r="P61" s="9">
        <f t="shared" si="102"/>
        <v>48.830983550458242</v>
      </c>
      <c r="Q61" s="9">
        <f t="shared" si="103"/>
        <v>108.06781375085265</v>
      </c>
      <c r="R61" s="9">
        <f t="shared" si="115"/>
        <v>71.397395055370396</v>
      </c>
      <c r="S61" s="91">
        <f t="shared" si="116"/>
        <v>36.623237662843678</v>
      </c>
      <c r="T61" s="91">
        <f t="shared" si="117"/>
        <v>22.720399274298607</v>
      </c>
      <c r="U61" s="36">
        <f t="shared" si="118"/>
        <v>3.5450917830947986</v>
      </c>
      <c r="V61" s="44">
        <f t="shared" si="119"/>
        <v>2.3306218301808115</v>
      </c>
      <c r="W61" s="44">
        <f t="shared" ref="W61:W68" si="127">(J61*(P61+S61+T61)*(F61-G61)*60+J61*(F61^2-G61^2)*60/(2*U61))/1000000</f>
        <v>2.0348906942944645</v>
      </c>
      <c r="X61" s="81">
        <v>0</v>
      </c>
      <c r="Y61" s="11">
        <f>X61+D61</f>
        <v>10</v>
      </c>
      <c r="Z61" s="7">
        <f t="shared" si="104"/>
        <v>227.5</v>
      </c>
      <c r="AA61" s="7">
        <f t="shared" si="105"/>
        <v>0</v>
      </c>
      <c r="AB61" s="36">
        <f t="shared" si="106"/>
        <v>1.75</v>
      </c>
      <c r="AC61" s="9">
        <f t="shared" si="120"/>
        <v>40</v>
      </c>
      <c r="AD61" s="9">
        <f t="shared" si="107"/>
        <v>92.5</v>
      </c>
      <c r="AE61" s="9">
        <f t="shared" si="108"/>
        <v>60</v>
      </c>
      <c r="AF61" s="91">
        <f t="shared" si="121"/>
        <v>30</v>
      </c>
      <c r="AG61" s="91">
        <f t="shared" si="122"/>
        <v>20.203050891044214</v>
      </c>
      <c r="AH61" s="16">
        <f t="shared" si="109"/>
        <v>4</v>
      </c>
      <c r="AI61" s="44">
        <f t="shared" si="110"/>
        <v>1.9574479166666665</v>
      </c>
      <c r="AJ61" s="44">
        <f t="shared" si="123"/>
        <v>1.7260841446627537</v>
      </c>
      <c r="AK61" s="55">
        <f t="shared" si="124"/>
        <v>0.20290879909197179</v>
      </c>
      <c r="AL61" s="52">
        <f t="shared" si="111"/>
        <v>0.94624557570178336</v>
      </c>
      <c r="AM61" s="52">
        <f t="shared" si="125"/>
        <v>0.96358308156329942</v>
      </c>
      <c r="AN61" s="85">
        <f>IF(X61&gt;0,(E61+E61+N61+AA61)*H61/2/10000*0.4+(E61+N61+AA61+R61+T61+AE61+AG61)/100*2*0.4,(E61+E61+N61-AA61)*H61/2/10000*0.4+(E61+N61-AA61+R61+T61+AE61+AG61)/100*2*0.4)</f>
        <v>5.9587468092967022</v>
      </c>
      <c r="AO61" s="86">
        <f>IF(X61&gt;0,(E61+N61+AA61+R61+T61+AE61+AG61)/100*0.8*0.4,(E61+N61-AA61+R61+T61+AE61+AG61)/100*0.8*0.4)</f>
        <v>1.5475777925229508</v>
      </c>
    </row>
    <row r="62" spans="1:41" s="1" customFormat="1" ht="26.1" customHeight="1">
      <c r="A62" s="4"/>
      <c r="B62" s="189"/>
      <c r="C62" s="7">
        <v>100</v>
      </c>
      <c r="D62" s="7">
        <v>15</v>
      </c>
      <c r="E62" s="7">
        <v>150</v>
      </c>
      <c r="F62" s="7">
        <f t="shared" si="112"/>
        <v>210</v>
      </c>
      <c r="G62" s="7">
        <f t="shared" si="113"/>
        <v>80</v>
      </c>
      <c r="H62" s="7">
        <f t="shared" si="98"/>
        <v>227.5</v>
      </c>
      <c r="I62" s="7">
        <f t="shared" si="114"/>
        <v>247.66196710091648</v>
      </c>
      <c r="J62" s="7">
        <f t="shared" si="126"/>
        <v>1.75</v>
      </c>
      <c r="K62" s="52">
        <v>35</v>
      </c>
      <c r="L62" s="7">
        <f>K62-D62</f>
        <v>20</v>
      </c>
      <c r="M62" s="7">
        <f t="shared" si="99"/>
        <v>277.72621894323123</v>
      </c>
      <c r="N62" s="7">
        <f t="shared" si="100"/>
        <v>159.29721494270896</v>
      </c>
      <c r="O62" s="7">
        <f t="shared" si="101"/>
        <v>2.1363555303325481</v>
      </c>
      <c r="P62" s="9">
        <f t="shared" si="102"/>
        <v>48.830983550458242</v>
      </c>
      <c r="Q62" s="9">
        <f t="shared" si="103"/>
        <v>108.06781375085265</v>
      </c>
      <c r="R62" s="9">
        <f t="shared" si="115"/>
        <v>71.397395055370396</v>
      </c>
      <c r="S62" s="91">
        <f t="shared" si="116"/>
        <v>36.623237662843678</v>
      </c>
      <c r="T62" s="91">
        <f t="shared" si="117"/>
        <v>22.720399274298607</v>
      </c>
      <c r="U62" s="36">
        <f t="shared" si="118"/>
        <v>3.5450917830947986</v>
      </c>
      <c r="V62" s="44">
        <f t="shared" si="119"/>
        <v>2.3306218301808115</v>
      </c>
      <c r="W62" s="44">
        <f t="shared" si="127"/>
        <v>2.0348906942944645</v>
      </c>
      <c r="X62" s="81">
        <v>0</v>
      </c>
      <c r="Y62" s="11">
        <f>X62+D62</f>
        <v>15</v>
      </c>
      <c r="Z62" s="7">
        <f t="shared" si="104"/>
        <v>227.5</v>
      </c>
      <c r="AA62" s="7">
        <f t="shared" si="105"/>
        <v>0</v>
      </c>
      <c r="AB62" s="36">
        <f t="shared" si="106"/>
        <v>1.75</v>
      </c>
      <c r="AC62" s="9">
        <f t="shared" si="120"/>
        <v>40</v>
      </c>
      <c r="AD62" s="9">
        <f t="shared" si="107"/>
        <v>92.5</v>
      </c>
      <c r="AE62" s="9">
        <f t="shared" si="108"/>
        <v>60</v>
      </c>
      <c r="AF62" s="91">
        <f t="shared" si="121"/>
        <v>30</v>
      </c>
      <c r="AG62" s="91">
        <f t="shared" si="122"/>
        <v>20.203050891044214</v>
      </c>
      <c r="AH62" s="16">
        <f t="shared" si="109"/>
        <v>4</v>
      </c>
      <c r="AI62" s="44">
        <f t="shared" si="110"/>
        <v>1.9574479166666665</v>
      </c>
      <c r="AJ62" s="44">
        <f t="shared" si="123"/>
        <v>1.7260841446627537</v>
      </c>
      <c r="AK62" s="55">
        <f t="shared" si="124"/>
        <v>0.20290879909197179</v>
      </c>
      <c r="AL62" s="52">
        <f t="shared" si="111"/>
        <v>0.94624557570178336</v>
      </c>
      <c r="AM62" s="52">
        <f t="shared" si="125"/>
        <v>0.96358308156329942</v>
      </c>
      <c r="AN62" s="85">
        <f>IF(X62&gt;0,(E62+E62+N62+AA62)*H62/2/10000*0.4+(E62+N62+AA62+R62+T62+AE62+AG62)/100*2*0.4,(E62+E62+N62-AA62)*H62/2/10000*0.4+(E62+N62-AA62+R62+T62+AE62+AG62)/100*2*0.4)</f>
        <v>5.9587468092967022</v>
      </c>
      <c r="AO62" s="86">
        <f>IF(X62&gt;0,(E62+N62+AA62+R62+T62+AE62+AG62)/100*0.8*0.4,(E62+N62-AA62+R62+T62+AE62+AG62)/100*0.8*0.4)</f>
        <v>1.5475777925229508</v>
      </c>
    </row>
    <row r="63" spans="1:41" s="1" customFormat="1" ht="26.1" customHeight="1">
      <c r="B63" s="189"/>
      <c r="C63" s="7">
        <v>100</v>
      </c>
      <c r="D63" s="7">
        <v>20</v>
      </c>
      <c r="E63" s="7">
        <v>150</v>
      </c>
      <c r="F63" s="7">
        <f t="shared" si="112"/>
        <v>210</v>
      </c>
      <c r="G63" s="7">
        <f t="shared" si="113"/>
        <v>80</v>
      </c>
      <c r="H63" s="7">
        <f t="shared" si="98"/>
        <v>227.5</v>
      </c>
      <c r="I63" s="7">
        <f t="shared" si="114"/>
        <v>247.66196710091648</v>
      </c>
      <c r="J63" s="7">
        <f t="shared" si="126"/>
        <v>1.75</v>
      </c>
      <c r="K63" s="52">
        <v>35</v>
      </c>
      <c r="L63" s="7">
        <f t="shared" ref="L63:L71" si="128">K63-D63</f>
        <v>15</v>
      </c>
      <c r="M63" s="7">
        <f t="shared" si="99"/>
        <v>277.72621894323123</v>
      </c>
      <c r="N63" s="7">
        <f t="shared" si="100"/>
        <v>159.29721494270896</v>
      </c>
      <c r="O63" s="7">
        <f t="shared" si="101"/>
        <v>2.1363555303325481</v>
      </c>
      <c r="P63" s="9">
        <f t="shared" si="102"/>
        <v>48.830983550458242</v>
      </c>
      <c r="Q63" s="9">
        <f t="shared" si="103"/>
        <v>108.06781375085265</v>
      </c>
      <c r="R63" s="9">
        <f t="shared" si="115"/>
        <v>71.397395055370396</v>
      </c>
      <c r="S63" s="91">
        <f t="shared" si="116"/>
        <v>36.623237662843678</v>
      </c>
      <c r="T63" s="91">
        <f t="shared" si="117"/>
        <v>22.720399274298607</v>
      </c>
      <c r="U63" s="36">
        <f t="shared" si="118"/>
        <v>3.5450917830947986</v>
      </c>
      <c r="V63" s="44">
        <f t="shared" si="119"/>
        <v>2.3306218301808115</v>
      </c>
      <c r="W63" s="44">
        <f t="shared" si="127"/>
        <v>2.0348906942944645</v>
      </c>
      <c r="X63" s="81">
        <v>0</v>
      </c>
      <c r="Y63" s="11">
        <f t="shared" ref="Y63:Y68" si="129">X63+D63</f>
        <v>20</v>
      </c>
      <c r="Z63" s="7">
        <f t="shared" si="104"/>
        <v>227.5</v>
      </c>
      <c r="AA63" s="7">
        <f t="shared" si="105"/>
        <v>0</v>
      </c>
      <c r="AB63" s="36">
        <f t="shared" si="106"/>
        <v>1.75</v>
      </c>
      <c r="AC63" s="9">
        <f t="shared" si="120"/>
        <v>40</v>
      </c>
      <c r="AD63" s="9">
        <f t="shared" si="107"/>
        <v>92.5</v>
      </c>
      <c r="AE63" s="9">
        <f t="shared" si="108"/>
        <v>60</v>
      </c>
      <c r="AF63" s="91">
        <f t="shared" si="121"/>
        <v>30</v>
      </c>
      <c r="AG63" s="91">
        <f t="shared" si="122"/>
        <v>20.203050891044214</v>
      </c>
      <c r="AH63" s="16">
        <f t="shared" si="109"/>
        <v>4</v>
      </c>
      <c r="AI63" s="44">
        <f t="shared" si="110"/>
        <v>1.9574479166666665</v>
      </c>
      <c r="AJ63" s="44">
        <f t="shared" si="123"/>
        <v>1.7260841446627537</v>
      </c>
      <c r="AK63" s="55">
        <f t="shared" si="124"/>
        <v>0.20290879909197179</v>
      </c>
      <c r="AL63" s="52">
        <f t="shared" si="111"/>
        <v>0.94624557570178336</v>
      </c>
      <c r="AM63" s="52">
        <f t="shared" si="125"/>
        <v>0.96358308156329942</v>
      </c>
      <c r="AN63" s="85">
        <f t="shared" ref="AN63:AN68" si="130">IF(X63&gt;0,(E63+E63+N63+AA63)*H63/2/10000*0.4+(E63+N63+AA63+R63+T63+AE63+AG63)/100*2*0.4,(E63+E63+N63-AA63)*H63/2/10000*0.4+(E63+N63-AA63+R63+T63+AE63+AG63)/100*2*0.4)</f>
        <v>5.9587468092967022</v>
      </c>
      <c r="AO63" s="86">
        <f t="shared" ref="AO63:AO68" si="131">IF(X63&gt;0,(E63+N63+AA63+R63+T63+AE63+AG63)/100*0.8*0.4,(E63+N63-AA63+R63+T63+AE63+AG63)/100*0.8*0.4)</f>
        <v>1.5475777925229508</v>
      </c>
    </row>
    <row r="64" spans="1:41" s="1" customFormat="1" ht="26.1" customHeight="1">
      <c r="B64" s="189"/>
      <c r="C64" s="7">
        <v>100</v>
      </c>
      <c r="D64" s="7">
        <v>25</v>
      </c>
      <c r="E64" s="7">
        <v>150</v>
      </c>
      <c r="F64" s="7">
        <f t="shared" si="112"/>
        <v>210</v>
      </c>
      <c r="G64" s="7">
        <f t="shared" si="113"/>
        <v>80</v>
      </c>
      <c r="H64" s="7">
        <f t="shared" si="98"/>
        <v>227.5</v>
      </c>
      <c r="I64" s="7">
        <f t="shared" si="114"/>
        <v>289.47574364968784</v>
      </c>
      <c r="J64" s="7">
        <f t="shared" si="126"/>
        <v>1.75</v>
      </c>
      <c r="K64" s="52">
        <v>55</v>
      </c>
      <c r="L64" s="7">
        <f t="shared" si="128"/>
        <v>30</v>
      </c>
      <c r="M64" s="7">
        <f t="shared" si="99"/>
        <v>396.63414600379974</v>
      </c>
      <c r="N64" s="7">
        <f t="shared" si="100"/>
        <v>324.90367153383102</v>
      </c>
      <c r="O64" s="7">
        <f t="shared" si="101"/>
        <v>3.0510318923369213</v>
      </c>
      <c r="P64" s="9">
        <f t="shared" si="102"/>
        <v>69.737871824843907</v>
      </c>
      <c r="Q64" s="9">
        <f t="shared" si="103"/>
        <v>151.67983864702953</v>
      </c>
      <c r="R64" s="9">
        <f t="shared" si="115"/>
        <v>100.95385918567652</v>
      </c>
      <c r="S64" s="91">
        <f t="shared" si="116"/>
        <v>52.303403868632934</v>
      </c>
      <c r="T64" s="91">
        <f t="shared" si="117"/>
        <v>31.320605372037953</v>
      </c>
      <c r="U64" s="36">
        <f t="shared" si="118"/>
        <v>2.5627893513430156</v>
      </c>
      <c r="V64" s="44">
        <f t="shared" si="119"/>
        <v>3.2961867519988468</v>
      </c>
      <c r="W64" s="44">
        <f t="shared" si="127"/>
        <v>2.865692713843377</v>
      </c>
      <c r="X64" s="82">
        <v>-20</v>
      </c>
      <c r="Y64" s="11">
        <f t="shared" si="129"/>
        <v>5</v>
      </c>
      <c r="Z64" s="7">
        <f t="shared" si="104"/>
        <v>242.10044323827</v>
      </c>
      <c r="AA64" s="7">
        <f t="shared" si="105"/>
        <v>82.803228295561027</v>
      </c>
      <c r="AB64" s="36">
        <f t="shared" si="106"/>
        <v>1.8623111018328462</v>
      </c>
      <c r="AC64" s="9">
        <f t="shared" si="120"/>
        <v>42.567110899036486</v>
      </c>
      <c r="AD64" s="9">
        <f t="shared" si="107"/>
        <v>101.30644922744129</v>
      </c>
      <c r="AE64" s="9">
        <f t="shared" si="108"/>
        <v>64.944001690809742</v>
      </c>
      <c r="AF64" s="91">
        <f t="shared" si="121"/>
        <v>31.925333174277363</v>
      </c>
      <c r="AG64" s="91">
        <f t="shared" si="122"/>
        <v>22.577615946243231</v>
      </c>
      <c r="AH64" s="16">
        <f t="shared" si="109"/>
        <v>3.5751168803760511</v>
      </c>
      <c r="AI64" s="44">
        <f t="shared" si="110"/>
        <v>2.1179471138864296</v>
      </c>
      <c r="AJ64" s="44">
        <f t="shared" si="123"/>
        <v>1.8786245830121693</v>
      </c>
      <c r="AK64" s="55">
        <f t="shared" si="124"/>
        <v>0.23583714812412923</v>
      </c>
      <c r="AL64" s="52">
        <f t="shared" si="111"/>
        <v>1.2974812987114626</v>
      </c>
      <c r="AM64" s="52">
        <f t="shared" si="125"/>
        <v>1.1141126771388763</v>
      </c>
      <c r="AN64" s="85">
        <f t="shared" si="130"/>
        <v>7.3617292201984279</v>
      </c>
      <c r="AO64" s="86">
        <f t="shared" si="131"/>
        <v>1.9580688813857199</v>
      </c>
    </row>
    <row r="65" spans="1:41" s="1" customFormat="1" ht="26.1" customHeight="1">
      <c r="B65" s="189"/>
      <c r="C65" s="7">
        <v>100</v>
      </c>
      <c r="D65" s="7">
        <v>30</v>
      </c>
      <c r="E65" s="7">
        <v>150</v>
      </c>
      <c r="F65" s="7">
        <f t="shared" si="112"/>
        <v>210</v>
      </c>
      <c r="G65" s="7">
        <f t="shared" si="113"/>
        <v>80</v>
      </c>
      <c r="H65" s="7">
        <f t="shared" si="98"/>
        <v>227.5</v>
      </c>
      <c r="I65" s="7">
        <f t="shared" si="114"/>
        <v>289.47574364968784</v>
      </c>
      <c r="J65" s="7">
        <f t="shared" si="126"/>
        <v>1.75</v>
      </c>
      <c r="K65" s="52">
        <v>55</v>
      </c>
      <c r="L65" s="7">
        <f t="shared" si="128"/>
        <v>25</v>
      </c>
      <c r="M65" s="7">
        <f t="shared" si="99"/>
        <v>396.63414600379974</v>
      </c>
      <c r="N65" s="7">
        <f t="shared" si="100"/>
        <v>324.90367153383102</v>
      </c>
      <c r="O65" s="7">
        <f t="shared" si="101"/>
        <v>3.0510318923369213</v>
      </c>
      <c r="P65" s="9">
        <f t="shared" si="102"/>
        <v>69.737871824843907</v>
      </c>
      <c r="Q65" s="9">
        <f t="shared" si="103"/>
        <v>151.67983864702953</v>
      </c>
      <c r="R65" s="9">
        <f t="shared" si="115"/>
        <v>100.95385918567652</v>
      </c>
      <c r="S65" s="91">
        <f t="shared" si="116"/>
        <v>52.303403868632934</v>
      </c>
      <c r="T65" s="91">
        <f t="shared" si="117"/>
        <v>31.320605372037953</v>
      </c>
      <c r="U65" s="36">
        <f t="shared" si="118"/>
        <v>2.5627893513430156</v>
      </c>
      <c r="V65" s="44">
        <f t="shared" si="119"/>
        <v>3.2961867519988468</v>
      </c>
      <c r="W65" s="44">
        <f t="shared" si="127"/>
        <v>2.865692713843377</v>
      </c>
      <c r="X65" s="82">
        <v>-20</v>
      </c>
      <c r="Y65" s="11">
        <f t="shared" si="129"/>
        <v>10</v>
      </c>
      <c r="Z65" s="7">
        <f t="shared" si="104"/>
        <v>242.10044323827</v>
      </c>
      <c r="AA65" s="7">
        <f t="shared" si="105"/>
        <v>82.803228295561027</v>
      </c>
      <c r="AB65" s="36">
        <f t="shared" si="106"/>
        <v>1.8623111018328462</v>
      </c>
      <c r="AC65" s="9">
        <f t="shared" si="120"/>
        <v>42.567110899036486</v>
      </c>
      <c r="AD65" s="9">
        <f t="shared" si="107"/>
        <v>101.30644922744129</v>
      </c>
      <c r="AE65" s="9">
        <f t="shared" si="108"/>
        <v>64.944001690809742</v>
      </c>
      <c r="AF65" s="91">
        <f t="shared" si="121"/>
        <v>31.925333174277363</v>
      </c>
      <c r="AG65" s="91">
        <f t="shared" si="122"/>
        <v>22.577615946243231</v>
      </c>
      <c r="AH65" s="16">
        <f t="shared" si="109"/>
        <v>3.5751168803760511</v>
      </c>
      <c r="AI65" s="44">
        <f t="shared" si="110"/>
        <v>2.1179471138864296</v>
      </c>
      <c r="AJ65" s="44">
        <f t="shared" si="123"/>
        <v>1.8786245830121693</v>
      </c>
      <c r="AK65" s="55">
        <f t="shared" si="124"/>
        <v>0.23583714812412923</v>
      </c>
      <c r="AL65" s="52">
        <f t="shared" si="111"/>
        <v>1.2974812987114626</v>
      </c>
      <c r="AM65" s="52">
        <f t="shared" si="125"/>
        <v>1.1141126771388763</v>
      </c>
      <c r="AN65" s="85">
        <f t="shared" si="130"/>
        <v>7.3617292201984279</v>
      </c>
      <c r="AO65" s="86">
        <f t="shared" si="131"/>
        <v>1.9580688813857199</v>
      </c>
    </row>
    <row r="66" spans="1:41" s="1" customFormat="1" ht="26.1" customHeight="1">
      <c r="B66" s="189"/>
      <c r="C66" s="7">
        <v>100</v>
      </c>
      <c r="D66" s="7">
        <v>35</v>
      </c>
      <c r="E66" s="7">
        <v>150</v>
      </c>
      <c r="F66" s="7">
        <f t="shared" si="112"/>
        <v>210</v>
      </c>
      <c r="G66" s="7">
        <f t="shared" si="113"/>
        <v>80</v>
      </c>
      <c r="H66" s="7">
        <f t="shared" si="98"/>
        <v>227.5</v>
      </c>
      <c r="I66" s="7">
        <f t="shared" si="114"/>
        <v>289.47574364968784</v>
      </c>
      <c r="J66" s="7">
        <f t="shared" si="126"/>
        <v>1.75</v>
      </c>
      <c r="K66" s="52">
        <v>55</v>
      </c>
      <c r="L66" s="7">
        <f t="shared" si="128"/>
        <v>20</v>
      </c>
      <c r="M66" s="7">
        <f t="shared" si="99"/>
        <v>396.63414600379974</v>
      </c>
      <c r="N66" s="7">
        <f t="shared" si="100"/>
        <v>324.90367153383102</v>
      </c>
      <c r="O66" s="7">
        <f t="shared" si="101"/>
        <v>3.0510318923369213</v>
      </c>
      <c r="P66" s="9">
        <f t="shared" si="102"/>
        <v>69.737871824843907</v>
      </c>
      <c r="Q66" s="9">
        <f t="shared" si="103"/>
        <v>151.67983864702953</v>
      </c>
      <c r="R66" s="9">
        <f t="shared" si="115"/>
        <v>100.95385918567652</v>
      </c>
      <c r="S66" s="91">
        <f t="shared" si="116"/>
        <v>52.303403868632934</v>
      </c>
      <c r="T66" s="91">
        <f t="shared" si="117"/>
        <v>31.320605372037953</v>
      </c>
      <c r="U66" s="36">
        <f t="shared" si="118"/>
        <v>2.5627893513430156</v>
      </c>
      <c r="V66" s="44">
        <f t="shared" si="119"/>
        <v>3.2961867519988468</v>
      </c>
      <c r="W66" s="44">
        <f t="shared" si="127"/>
        <v>2.865692713843377</v>
      </c>
      <c r="X66" s="82">
        <v>-20</v>
      </c>
      <c r="Y66" s="11">
        <f t="shared" si="129"/>
        <v>15</v>
      </c>
      <c r="Z66" s="7">
        <f t="shared" si="104"/>
        <v>242.10044323827</v>
      </c>
      <c r="AA66" s="7">
        <f t="shared" si="105"/>
        <v>82.803228295561027</v>
      </c>
      <c r="AB66" s="36">
        <f t="shared" si="106"/>
        <v>1.8623111018328462</v>
      </c>
      <c r="AC66" s="9">
        <f t="shared" si="120"/>
        <v>42.567110899036486</v>
      </c>
      <c r="AD66" s="9">
        <f t="shared" si="107"/>
        <v>101.30644922744129</v>
      </c>
      <c r="AE66" s="9">
        <f t="shared" si="108"/>
        <v>64.944001690809742</v>
      </c>
      <c r="AF66" s="91">
        <f t="shared" si="121"/>
        <v>31.925333174277363</v>
      </c>
      <c r="AG66" s="91">
        <f t="shared" si="122"/>
        <v>22.577615946243231</v>
      </c>
      <c r="AH66" s="16">
        <f t="shared" si="109"/>
        <v>3.5751168803760511</v>
      </c>
      <c r="AI66" s="44">
        <f t="shared" si="110"/>
        <v>2.1179471138864296</v>
      </c>
      <c r="AJ66" s="44">
        <f t="shared" si="123"/>
        <v>1.8786245830121693</v>
      </c>
      <c r="AK66" s="55">
        <f t="shared" si="124"/>
        <v>0.23583714812412923</v>
      </c>
      <c r="AL66" s="52">
        <f t="shared" si="111"/>
        <v>1.2974812987114626</v>
      </c>
      <c r="AM66" s="52">
        <f t="shared" si="125"/>
        <v>1.1141126771388763</v>
      </c>
      <c r="AN66" s="85">
        <f t="shared" si="130"/>
        <v>7.3617292201984279</v>
      </c>
      <c r="AO66" s="86">
        <f t="shared" si="131"/>
        <v>1.9580688813857199</v>
      </c>
    </row>
    <row r="67" spans="1:41" s="1" customFormat="1" ht="26.1" customHeight="1">
      <c r="B67" s="189"/>
      <c r="C67" s="7">
        <v>100</v>
      </c>
      <c r="D67" s="7">
        <v>40</v>
      </c>
      <c r="E67" s="7">
        <v>150</v>
      </c>
      <c r="F67" s="7">
        <f t="shared" si="112"/>
        <v>210</v>
      </c>
      <c r="G67" s="7">
        <f t="shared" si="113"/>
        <v>80</v>
      </c>
      <c r="H67" s="7">
        <f t="shared" si="98"/>
        <v>227.5</v>
      </c>
      <c r="I67" s="7">
        <f t="shared" si="114"/>
        <v>289.47574364968784</v>
      </c>
      <c r="J67" s="7">
        <f t="shared" si="126"/>
        <v>1.75</v>
      </c>
      <c r="K67" s="52">
        <v>55</v>
      </c>
      <c r="L67" s="7">
        <f t="shared" si="128"/>
        <v>15</v>
      </c>
      <c r="M67" s="7">
        <f t="shared" si="99"/>
        <v>396.63414600379974</v>
      </c>
      <c r="N67" s="7">
        <f t="shared" si="100"/>
        <v>324.90367153383102</v>
      </c>
      <c r="O67" s="7">
        <f t="shared" si="101"/>
        <v>3.0510318923369213</v>
      </c>
      <c r="P67" s="9">
        <f t="shared" si="102"/>
        <v>69.737871824843907</v>
      </c>
      <c r="Q67" s="9">
        <f t="shared" si="103"/>
        <v>151.67983864702953</v>
      </c>
      <c r="R67" s="9">
        <f t="shared" si="115"/>
        <v>100.95385918567652</v>
      </c>
      <c r="S67" s="91">
        <f t="shared" si="116"/>
        <v>52.303403868632934</v>
      </c>
      <c r="T67" s="91">
        <f t="shared" si="117"/>
        <v>31.320605372037953</v>
      </c>
      <c r="U67" s="36">
        <f t="shared" si="118"/>
        <v>2.5627893513430156</v>
      </c>
      <c r="V67" s="44">
        <f t="shared" si="119"/>
        <v>3.2961867519988468</v>
      </c>
      <c r="W67" s="44">
        <f t="shared" si="127"/>
        <v>2.865692713843377</v>
      </c>
      <c r="X67" s="82">
        <v>-20</v>
      </c>
      <c r="Y67" s="11">
        <f t="shared" si="129"/>
        <v>20</v>
      </c>
      <c r="Z67" s="7">
        <f t="shared" si="104"/>
        <v>242.10044323827</v>
      </c>
      <c r="AA67" s="7">
        <f t="shared" si="105"/>
        <v>82.803228295561027</v>
      </c>
      <c r="AB67" s="36">
        <f t="shared" si="106"/>
        <v>1.8623111018328462</v>
      </c>
      <c r="AC67" s="9">
        <f t="shared" si="120"/>
        <v>42.567110899036486</v>
      </c>
      <c r="AD67" s="9">
        <f t="shared" si="107"/>
        <v>101.30644922744129</v>
      </c>
      <c r="AE67" s="9">
        <f t="shared" si="108"/>
        <v>64.944001690809742</v>
      </c>
      <c r="AF67" s="91">
        <f t="shared" si="121"/>
        <v>31.925333174277363</v>
      </c>
      <c r="AG67" s="91">
        <f t="shared" si="122"/>
        <v>22.577615946243231</v>
      </c>
      <c r="AH67" s="16">
        <f t="shared" si="109"/>
        <v>3.5751168803760511</v>
      </c>
      <c r="AI67" s="44">
        <f t="shared" si="110"/>
        <v>2.1179471138864296</v>
      </c>
      <c r="AJ67" s="44">
        <f t="shared" si="123"/>
        <v>1.8786245830121693</v>
      </c>
      <c r="AK67" s="55">
        <f t="shared" si="124"/>
        <v>0.23583714812412923</v>
      </c>
      <c r="AL67" s="52">
        <f t="shared" si="111"/>
        <v>1.2974812987114626</v>
      </c>
      <c r="AM67" s="52">
        <f t="shared" si="125"/>
        <v>1.1141126771388763</v>
      </c>
      <c r="AN67" s="85">
        <f t="shared" si="130"/>
        <v>7.3617292201984279</v>
      </c>
      <c r="AO67" s="86">
        <f t="shared" si="131"/>
        <v>1.9580688813857199</v>
      </c>
    </row>
    <row r="68" spans="1:41" s="1" customFormat="1" ht="26.1" customHeight="1" thickBot="1">
      <c r="B68" s="190"/>
      <c r="C68" s="12">
        <v>100</v>
      </c>
      <c r="D68" s="12">
        <v>45</v>
      </c>
      <c r="E68" s="12">
        <v>150</v>
      </c>
      <c r="F68" s="12">
        <f t="shared" si="112"/>
        <v>210</v>
      </c>
      <c r="G68" s="12">
        <f t="shared" si="113"/>
        <v>80</v>
      </c>
      <c r="H68" s="12">
        <f t="shared" si="98"/>
        <v>227.5</v>
      </c>
      <c r="I68" s="12">
        <f t="shared" si="114"/>
        <v>289.47574364968784</v>
      </c>
      <c r="J68" s="12">
        <f t="shared" si="126"/>
        <v>1.75</v>
      </c>
      <c r="K68" s="57">
        <v>55</v>
      </c>
      <c r="L68" s="12">
        <f t="shared" si="128"/>
        <v>10</v>
      </c>
      <c r="M68" s="12">
        <f t="shared" si="99"/>
        <v>396.63414600379974</v>
      </c>
      <c r="N68" s="12">
        <f t="shared" si="100"/>
        <v>324.90367153383102</v>
      </c>
      <c r="O68" s="12">
        <f t="shared" si="101"/>
        <v>3.0510318923369213</v>
      </c>
      <c r="P68" s="13">
        <f t="shared" si="102"/>
        <v>69.737871824843907</v>
      </c>
      <c r="Q68" s="13">
        <f t="shared" si="103"/>
        <v>151.67983864702953</v>
      </c>
      <c r="R68" s="13">
        <f t="shared" si="115"/>
        <v>100.95385918567652</v>
      </c>
      <c r="S68" s="93">
        <f t="shared" si="116"/>
        <v>52.303403868632934</v>
      </c>
      <c r="T68" s="93">
        <f t="shared" si="117"/>
        <v>31.320605372037953</v>
      </c>
      <c r="U68" s="37">
        <f t="shared" si="118"/>
        <v>2.5627893513430156</v>
      </c>
      <c r="V68" s="45">
        <f t="shared" si="119"/>
        <v>3.2961867519988468</v>
      </c>
      <c r="W68" s="45">
        <f t="shared" si="127"/>
        <v>2.865692713843377</v>
      </c>
      <c r="X68" s="83">
        <v>-20</v>
      </c>
      <c r="Y68" s="14">
        <f t="shared" si="129"/>
        <v>25</v>
      </c>
      <c r="Z68" s="12">
        <f t="shared" si="104"/>
        <v>242.10044323827</v>
      </c>
      <c r="AA68" s="12">
        <f t="shared" si="105"/>
        <v>82.803228295561027</v>
      </c>
      <c r="AB68" s="37">
        <f t="shared" si="106"/>
        <v>1.8623111018328462</v>
      </c>
      <c r="AC68" s="13">
        <f t="shared" si="120"/>
        <v>42.567110899036486</v>
      </c>
      <c r="AD68" s="13">
        <f t="shared" si="107"/>
        <v>101.30644922744129</v>
      </c>
      <c r="AE68" s="13">
        <f t="shared" si="108"/>
        <v>64.944001690809742</v>
      </c>
      <c r="AF68" s="93">
        <f t="shared" si="121"/>
        <v>31.925333174277363</v>
      </c>
      <c r="AG68" s="93">
        <f t="shared" si="122"/>
        <v>22.577615946243231</v>
      </c>
      <c r="AH68" s="17">
        <f t="shared" si="109"/>
        <v>3.5751168803760511</v>
      </c>
      <c r="AI68" s="45">
        <f t="shared" si="110"/>
        <v>2.1179471138864296</v>
      </c>
      <c r="AJ68" s="45">
        <f t="shared" si="123"/>
        <v>1.8786245830121693</v>
      </c>
      <c r="AK68" s="56">
        <f t="shared" si="124"/>
        <v>0.23583714812412923</v>
      </c>
      <c r="AL68" s="57">
        <f t="shared" si="111"/>
        <v>1.2974812987114626</v>
      </c>
      <c r="AM68" s="57">
        <f t="shared" si="125"/>
        <v>1.1141126771388763</v>
      </c>
      <c r="AN68" s="85">
        <f t="shared" si="130"/>
        <v>7.3617292201984279</v>
      </c>
      <c r="AO68" s="86">
        <f t="shared" si="131"/>
        <v>1.9580688813857199</v>
      </c>
    </row>
    <row r="69" spans="1:41" s="1" customFormat="1" ht="26.1" customHeight="1">
      <c r="A69" s="3"/>
      <c r="B69" s="188">
        <v>125</v>
      </c>
      <c r="C69" s="5">
        <v>125</v>
      </c>
      <c r="D69" s="5">
        <v>0</v>
      </c>
      <c r="E69" s="5">
        <v>150</v>
      </c>
      <c r="F69" s="5">
        <f>C69+20+E69-60</f>
        <v>235</v>
      </c>
      <c r="G69" s="5">
        <f>C69-20</f>
        <v>105</v>
      </c>
      <c r="H69" s="5">
        <f t="shared" si="98"/>
        <v>227.5</v>
      </c>
      <c r="I69" s="5">
        <f>2*P69+E69</f>
        <v>242.37604307034013</v>
      </c>
      <c r="J69" s="5">
        <v>1.75</v>
      </c>
      <c r="K69" s="51">
        <v>30</v>
      </c>
      <c r="L69" s="5">
        <f t="shared" si="128"/>
        <v>30</v>
      </c>
      <c r="M69" s="5">
        <f t="shared" si="99"/>
        <v>262.69437248127969</v>
      </c>
      <c r="N69" s="5">
        <f t="shared" si="100"/>
        <v>131.34718624063984</v>
      </c>
      <c r="O69" s="5">
        <f t="shared" si="101"/>
        <v>2.0207259421636898</v>
      </c>
      <c r="P69" s="24">
        <f t="shared" si="102"/>
        <v>46.188021535170058</v>
      </c>
      <c r="Q69" s="24">
        <f t="shared" si="103"/>
        <v>109.50410105629902</v>
      </c>
      <c r="R69" s="24">
        <f t="shared" si="115"/>
        <v>74.478184725461716</v>
      </c>
      <c r="S69" s="92">
        <f>30/COS(K69*PI()/180)</f>
        <v>34.641016151377542</v>
      </c>
      <c r="T69" s="92">
        <f>20/COS(ATAN((N69+R69-Q69)/H69))</f>
        <v>21.718740840658871</v>
      </c>
      <c r="U69" s="35">
        <f t="shared" si="118"/>
        <v>3.7115374447904514</v>
      </c>
      <c r="V69" s="25">
        <f>(P69*J69*(F69^2-G69^2)/2+J69*(F69^3-G69^3)/(6*U69))/1000000</f>
        <v>2.7152017369006054</v>
      </c>
      <c r="W69" s="25">
        <f>(J69*(P69+S69+T69)*(F69-G69)*60+J69*(F69^2-G69^2)*60/(2*U69))/1000000</f>
        <v>2.0249897834018138</v>
      </c>
      <c r="X69" s="80">
        <v>30</v>
      </c>
      <c r="Y69" s="72">
        <f>X69+D69</f>
        <v>30</v>
      </c>
      <c r="Z69" s="5">
        <f t="shared" si="104"/>
        <v>262.69437248127969</v>
      </c>
      <c r="AA69" s="5">
        <f t="shared" si="105"/>
        <v>131.34718624063984</v>
      </c>
      <c r="AB69" s="35">
        <f t="shared" si="106"/>
        <v>2.0207259421636898</v>
      </c>
      <c r="AC69" s="24">
        <f>40/COS(ABS(X69)*PI()/180)</f>
        <v>46.188021535170058</v>
      </c>
      <c r="AD69" s="24">
        <f t="shared" si="107"/>
        <v>109.50410105629902</v>
      </c>
      <c r="AE69" s="24">
        <f t="shared" si="108"/>
        <v>74.478184725461716</v>
      </c>
      <c r="AF69" s="92">
        <f>30/COS(X69*PI()/180)</f>
        <v>34.641016151377542</v>
      </c>
      <c r="AG69" s="92">
        <f>IF(X69&gt;0,20/COS(ATAN((AA69+AE69-AD69)/H69)),20/COS(ATAN((AA69-AE69+AD69)/H69)))</f>
        <v>21.718740840658871</v>
      </c>
      <c r="AH69" s="26">
        <f t="shared" si="109"/>
        <v>3.7115374447904514</v>
      </c>
      <c r="AI69" s="25">
        <f t="shared" si="110"/>
        <v>2.7152017369006054</v>
      </c>
      <c r="AJ69" s="25">
        <f>(J69*(AC69+AF69+AG69)*(F69-G69)*60+J69*(F69^2-G69^2)*60/(2*AH69))/1000000</f>
        <v>2.0249897834018138</v>
      </c>
      <c r="AK69" s="54">
        <f>(0.2*0.4-0.05*0.05/2)*(I69/100+0.1)</f>
        <v>0.19874613391789292</v>
      </c>
      <c r="AL69" s="51">
        <f t="shared" si="111"/>
        <v>1.1442198569152822</v>
      </c>
      <c r="AM69" s="51">
        <f>0.6*0.6*(I69/100+0.2)</f>
        <v>0.94455375505322459</v>
      </c>
      <c r="AN69" s="89">
        <f>IF(X69&gt;0,(E69+E69+N69+AA69)*H69/2/10000*0.4+(E69+N69+AA69+R69+T69+AE69+AG69)/100*2*0.4,(E69+E69+N69-AA69)*H69/2/10000*0.4+(E69+N69-AA69+R69+T69+AE69+AG69)/100*2*0.4)</f>
        <v>7.4009651836979895</v>
      </c>
      <c r="AO69" s="90">
        <f>IF(X69&gt;0,(E69+N69+AA69+R69+T69+AE69+AG69)/100*0.8*0.4,(E69+N69-AA69+R69+T69+AE69+AG69)/100*0.8*0.4)</f>
        <v>1.9362823155632669</v>
      </c>
    </row>
    <row r="70" spans="1:41" s="1" customFormat="1" ht="26.1" customHeight="1">
      <c r="A70" s="4"/>
      <c r="B70" s="189"/>
      <c r="C70" s="7">
        <v>125</v>
      </c>
      <c r="D70" s="7">
        <v>5</v>
      </c>
      <c r="E70" s="7">
        <v>150</v>
      </c>
      <c r="F70" s="7">
        <f t="shared" ref="F70:F78" si="132">C70+20+E70-60</f>
        <v>235</v>
      </c>
      <c r="G70" s="7">
        <f t="shared" ref="G70:G78" si="133">C70-20</f>
        <v>105</v>
      </c>
      <c r="H70" s="7">
        <f t="shared" si="98"/>
        <v>227.5</v>
      </c>
      <c r="I70" s="7">
        <f t="shared" ref="I70:I78" si="134">2*P70+E70</f>
        <v>247.66196710091648</v>
      </c>
      <c r="J70" s="7">
        <f>J69</f>
        <v>1.75</v>
      </c>
      <c r="K70" s="52">
        <v>35</v>
      </c>
      <c r="L70" s="7">
        <f t="shared" si="128"/>
        <v>30</v>
      </c>
      <c r="M70" s="7">
        <f t="shared" si="99"/>
        <v>277.72621894323123</v>
      </c>
      <c r="N70" s="7">
        <f t="shared" si="100"/>
        <v>159.29721494270896</v>
      </c>
      <c r="O70" s="7">
        <f t="shared" si="101"/>
        <v>2.1363555303325481</v>
      </c>
      <c r="P70" s="9">
        <f t="shared" si="102"/>
        <v>48.830983550458242</v>
      </c>
      <c r="Q70" s="9">
        <f t="shared" si="103"/>
        <v>115.11981734613769</v>
      </c>
      <c r="R70" s="9">
        <f t="shared" si="115"/>
        <v>78.449398650655439</v>
      </c>
      <c r="S70" s="91">
        <f t="shared" ref="S70:S78" si="135">30/COS(K70*PI()/180)</f>
        <v>36.623237662843678</v>
      </c>
      <c r="T70" s="91">
        <f t="shared" ref="T70:T78" si="136">20/COS(ATAN((N70+R70-Q70)/H70))</f>
        <v>22.720399274298607</v>
      </c>
      <c r="U70" s="36">
        <f t="shared" si="118"/>
        <v>3.5450917830947986</v>
      </c>
      <c r="V70" s="44">
        <f t="shared" ref="V70:V78" si="137">(P70*J70*(F70^2-G70^2)/2+J70*(F70^3-G70^3)/(6*U70))/1000000</f>
        <v>2.8610301529475999</v>
      </c>
      <c r="W70" s="44">
        <f>(J70*(P70+S70+T70)*(F70-G70)*60+J70*(F70^2-G70^2)*60/(2*U70))/1000000</f>
        <v>2.1311505433701052</v>
      </c>
      <c r="X70" s="81">
        <v>0</v>
      </c>
      <c r="Y70" s="11">
        <f>X70+D70</f>
        <v>5</v>
      </c>
      <c r="Z70" s="7">
        <f t="shared" si="104"/>
        <v>227.5</v>
      </c>
      <c r="AA70" s="7">
        <f t="shared" si="105"/>
        <v>0</v>
      </c>
      <c r="AB70" s="36">
        <f t="shared" si="106"/>
        <v>1.75</v>
      </c>
      <c r="AC70" s="9">
        <f t="shared" ref="AC70:AC78" si="138">40/COS(ABS(X70)*PI()/180)</f>
        <v>40</v>
      </c>
      <c r="AD70" s="9">
        <f t="shared" si="107"/>
        <v>98.75</v>
      </c>
      <c r="AE70" s="9">
        <f t="shared" si="108"/>
        <v>66.25</v>
      </c>
      <c r="AF70" s="91">
        <f t="shared" ref="AF70:AF78" si="139">30/COS(X70*PI()/180)</f>
        <v>30</v>
      </c>
      <c r="AG70" s="91">
        <f t="shared" ref="AG70:AG78" si="140">IF(X70&gt;0,20/COS(ATAN((AA70+AE70-AD70)/H70)),20/COS(ATAN((AA70-AE70+AD70)/H70)))</f>
        <v>20.203050891044214</v>
      </c>
      <c r="AH70" s="16">
        <f t="shared" si="109"/>
        <v>4</v>
      </c>
      <c r="AI70" s="44">
        <f t="shared" si="110"/>
        <v>2.4088932291666665</v>
      </c>
      <c r="AJ70" s="44">
        <f t="shared" ref="AJ70:AJ78" si="141">(J70*(AC70+AF70+AG70)*(F70-G70)*60+J70*(F70^2-G70^2)*60/(2*AH70))/1000000</f>
        <v>1.8113966446627536</v>
      </c>
      <c r="AK70" s="55">
        <f t="shared" ref="AK70:AK78" si="142">(0.2*0.4-0.05*0.05/2)*(I70/100+0.1)</f>
        <v>0.20290879909197179</v>
      </c>
      <c r="AL70" s="52">
        <f t="shared" si="111"/>
        <v>1.1939075428026997</v>
      </c>
      <c r="AM70" s="52">
        <f t="shared" ref="AM70:AM78" si="143">0.6*0.6*(I70/100+0.2)</f>
        <v>0.96358308156329942</v>
      </c>
      <c r="AN70" s="85">
        <f>IF(X70&gt;0,(E70+E70+N70+AA70)*H70/2/10000*0.4+(E70+N70+AA70+R70+T70+AE70+AG70)/100*2*0.4,(E70+E70+N70-AA70)*H70/2/10000*0.4+(E70+N70-AA70+R70+T70+AE70+AG70)/100*2*0.4)</f>
        <v>6.065162838058983</v>
      </c>
      <c r="AO70" s="86">
        <f>IF(X70&gt;0,(E70+N70+AA70+R70+T70+AE70+AG70)/100*0.8*0.4,(E70+N70-AA70+R70+T70+AE70+AG70)/100*0.8*0.4)</f>
        <v>1.5901442040278633</v>
      </c>
    </row>
    <row r="71" spans="1:41" s="1" customFormat="1" ht="26.1" customHeight="1">
      <c r="A71" s="4"/>
      <c r="B71" s="189"/>
      <c r="C71" s="7">
        <v>125</v>
      </c>
      <c r="D71" s="7">
        <v>10</v>
      </c>
      <c r="E71" s="7">
        <v>150</v>
      </c>
      <c r="F71" s="7">
        <f t="shared" si="132"/>
        <v>235</v>
      </c>
      <c r="G71" s="7">
        <f t="shared" si="133"/>
        <v>105</v>
      </c>
      <c r="H71" s="7">
        <f t="shared" si="98"/>
        <v>227.5</v>
      </c>
      <c r="I71" s="7">
        <f t="shared" si="134"/>
        <v>247.66196710091648</v>
      </c>
      <c r="J71" s="7">
        <f t="shared" ref="J71:J78" si="144">J70</f>
        <v>1.75</v>
      </c>
      <c r="K71" s="52">
        <v>35</v>
      </c>
      <c r="L71" s="7">
        <f t="shared" si="128"/>
        <v>25</v>
      </c>
      <c r="M71" s="7">
        <f t="shared" si="99"/>
        <v>277.72621894323123</v>
      </c>
      <c r="N71" s="7">
        <f t="shared" si="100"/>
        <v>159.29721494270896</v>
      </c>
      <c r="O71" s="7">
        <f t="shared" si="101"/>
        <v>2.1363555303325481</v>
      </c>
      <c r="P71" s="9">
        <f t="shared" si="102"/>
        <v>48.830983550458242</v>
      </c>
      <c r="Q71" s="9">
        <f t="shared" si="103"/>
        <v>115.11981734613769</v>
      </c>
      <c r="R71" s="9">
        <f t="shared" si="115"/>
        <v>78.449398650655439</v>
      </c>
      <c r="S71" s="91">
        <f t="shared" si="135"/>
        <v>36.623237662843678</v>
      </c>
      <c r="T71" s="91">
        <f t="shared" si="136"/>
        <v>22.720399274298607</v>
      </c>
      <c r="U71" s="36">
        <f t="shared" si="118"/>
        <v>3.5450917830947986</v>
      </c>
      <c r="V71" s="44">
        <f t="shared" si="137"/>
        <v>2.8610301529475999</v>
      </c>
      <c r="W71" s="44">
        <f t="shared" ref="W71:W78" si="145">(J71*(P71+S71+T71)*(F71-G71)*60+J71*(F71^2-G71^2)*60/(2*U71))/1000000</f>
        <v>2.1311505433701052</v>
      </c>
      <c r="X71" s="81">
        <v>0</v>
      </c>
      <c r="Y71" s="11">
        <f>X71+D71</f>
        <v>10</v>
      </c>
      <c r="Z71" s="7">
        <f t="shared" si="104"/>
        <v>227.5</v>
      </c>
      <c r="AA71" s="7">
        <f t="shared" si="105"/>
        <v>0</v>
      </c>
      <c r="AB71" s="36">
        <f t="shared" si="106"/>
        <v>1.75</v>
      </c>
      <c r="AC71" s="9">
        <f t="shared" si="138"/>
        <v>40</v>
      </c>
      <c r="AD71" s="9">
        <f t="shared" si="107"/>
        <v>98.75</v>
      </c>
      <c r="AE71" s="9">
        <f t="shared" si="108"/>
        <v>66.25</v>
      </c>
      <c r="AF71" s="91">
        <f t="shared" si="139"/>
        <v>30</v>
      </c>
      <c r="AG71" s="91">
        <f t="shared" si="140"/>
        <v>20.203050891044214</v>
      </c>
      <c r="AH71" s="16">
        <f t="shared" si="109"/>
        <v>4</v>
      </c>
      <c r="AI71" s="44">
        <f t="shared" si="110"/>
        <v>2.4088932291666665</v>
      </c>
      <c r="AJ71" s="44">
        <f t="shared" si="141"/>
        <v>1.8113966446627536</v>
      </c>
      <c r="AK71" s="55">
        <f t="shared" si="142"/>
        <v>0.20290879909197179</v>
      </c>
      <c r="AL71" s="52">
        <f t="shared" si="111"/>
        <v>1.1939075428026997</v>
      </c>
      <c r="AM71" s="52">
        <f t="shared" si="143"/>
        <v>0.96358308156329942</v>
      </c>
      <c r="AN71" s="85">
        <f>IF(X71&gt;0,(E71+E71+N71+AA71)*H71/2/10000*0.4+(E71+N71+AA71+R71+T71+AE71+AG71)/100*2*0.4,(E71+E71+N71-AA71)*H71/2/10000*0.4+(E71+N71-AA71+R71+T71+AE71+AG71)/100*2*0.4)</f>
        <v>6.065162838058983</v>
      </c>
      <c r="AO71" s="86">
        <f>IF(X71&gt;0,(E71+N71+AA71+R71+T71+AE71+AG71)/100*0.8*0.4,(E71+N71-AA71+R71+T71+AE71+AG71)/100*0.8*0.4)</f>
        <v>1.5901442040278633</v>
      </c>
    </row>
    <row r="72" spans="1:41" s="1" customFormat="1" ht="26.1" customHeight="1">
      <c r="A72" s="4"/>
      <c r="B72" s="189"/>
      <c r="C72" s="7">
        <v>125</v>
      </c>
      <c r="D72" s="7">
        <v>15</v>
      </c>
      <c r="E72" s="7">
        <v>150</v>
      </c>
      <c r="F72" s="7">
        <f t="shared" si="132"/>
        <v>235</v>
      </c>
      <c r="G72" s="7">
        <f t="shared" si="133"/>
        <v>105</v>
      </c>
      <c r="H72" s="7">
        <f t="shared" si="98"/>
        <v>227.5</v>
      </c>
      <c r="I72" s="7">
        <f t="shared" si="134"/>
        <v>247.66196710091648</v>
      </c>
      <c r="J72" s="7">
        <f t="shared" si="144"/>
        <v>1.75</v>
      </c>
      <c r="K72" s="52">
        <v>35</v>
      </c>
      <c r="L72" s="7">
        <f>K72-D72</f>
        <v>20</v>
      </c>
      <c r="M72" s="7">
        <f t="shared" si="99"/>
        <v>277.72621894323123</v>
      </c>
      <c r="N72" s="7">
        <f t="shared" si="100"/>
        <v>159.29721494270896</v>
      </c>
      <c r="O72" s="7">
        <f t="shared" si="101"/>
        <v>2.1363555303325481</v>
      </c>
      <c r="P72" s="9">
        <f t="shared" si="102"/>
        <v>48.830983550458242</v>
      </c>
      <c r="Q72" s="9">
        <f t="shared" si="103"/>
        <v>115.11981734613769</v>
      </c>
      <c r="R72" s="9">
        <f t="shared" si="115"/>
        <v>78.449398650655439</v>
      </c>
      <c r="S72" s="91">
        <f t="shared" si="135"/>
        <v>36.623237662843678</v>
      </c>
      <c r="T72" s="91">
        <f t="shared" si="136"/>
        <v>22.720399274298607</v>
      </c>
      <c r="U72" s="36">
        <f t="shared" si="118"/>
        <v>3.5450917830947986</v>
      </c>
      <c r="V72" s="44">
        <f t="shared" si="137"/>
        <v>2.8610301529475999</v>
      </c>
      <c r="W72" s="44">
        <f t="shared" si="145"/>
        <v>2.1311505433701052</v>
      </c>
      <c r="X72" s="81">
        <v>0</v>
      </c>
      <c r="Y72" s="11">
        <f>X72+D72</f>
        <v>15</v>
      </c>
      <c r="Z72" s="7">
        <f t="shared" si="104"/>
        <v>227.5</v>
      </c>
      <c r="AA72" s="7">
        <f t="shared" si="105"/>
        <v>0</v>
      </c>
      <c r="AB72" s="36">
        <f t="shared" si="106"/>
        <v>1.75</v>
      </c>
      <c r="AC72" s="9">
        <f t="shared" si="138"/>
        <v>40</v>
      </c>
      <c r="AD72" s="9">
        <f t="shared" si="107"/>
        <v>98.75</v>
      </c>
      <c r="AE72" s="9">
        <f t="shared" si="108"/>
        <v>66.25</v>
      </c>
      <c r="AF72" s="91">
        <f t="shared" si="139"/>
        <v>30</v>
      </c>
      <c r="AG72" s="91">
        <f t="shared" si="140"/>
        <v>20.203050891044214</v>
      </c>
      <c r="AH72" s="16">
        <f t="shared" si="109"/>
        <v>4</v>
      </c>
      <c r="AI72" s="44">
        <f t="shared" si="110"/>
        <v>2.4088932291666665</v>
      </c>
      <c r="AJ72" s="44">
        <f t="shared" si="141"/>
        <v>1.8113966446627536</v>
      </c>
      <c r="AK72" s="55">
        <f t="shared" si="142"/>
        <v>0.20290879909197179</v>
      </c>
      <c r="AL72" s="52">
        <f t="shared" si="111"/>
        <v>1.1939075428026997</v>
      </c>
      <c r="AM72" s="52">
        <f t="shared" si="143"/>
        <v>0.96358308156329942</v>
      </c>
      <c r="AN72" s="85">
        <f>IF(X72&gt;0,(E72+E72+N72+AA72)*H72/2/10000*0.4+(E72+N72+AA72+R72+T72+AE72+AG72)/100*2*0.4,(E72+E72+N72-AA72)*H72/2/10000*0.4+(E72+N72-AA72+R72+T72+AE72+AG72)/100*2*0.4)</f>
        <v>6.065162838058983</v>
      </c>
      <c r="AO72" s="86">
        <f>IF(X72&gt;0,(E72+N72+AA72+R72+T72+AE72+AG72)/100*0.8*0.4,(E72+N72-AA72+R72+T72+AE72+AG72)/100*0.8*0.4)</f>
        <v>1.5901442040278633</v>
      </c>
    </row>
    <row r="73" spans="1:41" s="1" customFormat="1" ht="26.1" customHeight="1">
      <c r="B73" s="189"/>
      <c r="C73" s="7">
        <v>125</v>
      </c>
      <c r="D73" s="7">
        <v>20</v>
      </c>
      <c r="E73" s="7">
        <v>150</v>
      </c>
      <c r="F73" s="7">
        <f t="shared" si="132"/>
        <v>235</v>
      </c>
      <c r="G73" s="7">
        <f t="shared" si="133"/>
        <v>105</v>
      </c>
      <c r="H73" s="7">
        <f t="shared" si="98"/>
        <v>227.5</v>
      </c>
      <c r="I73" s="7">
        <f t="shared" si="134"/>
        <v>247.66196710091648</v>
      </c>
      <c r="J73" s="7">
        <f t="shared" si="144"/>
        <v>1.75</v>
      </c>
      <c r="K73" s="52">
        <v>35</v>
      </c>
      <c r="L73" s="7">
        <f t="shared" ref="L73:L84" si="146">K73-D73</f>
        <v>15</v>
      </c>
      <c r="M73" s="7">
        <f t="shared" si="99"/>
        <v>277.72621894323123</v>
      </c>
      <c r="N73" s="7">
        <f t="shared" si="100"/>
        <v>159.29721494270896</v>
      </c>
      <c r="O73" s="7">
        <f t="shared" si="101"/>
        <v>2.1363555303325481</v>
      </c>
      <c r="P73" s="9">
        <f t="shared" si="102"/>
        <v>48.830983550458242</v>
      </c>
      <c r="Q73" s="9">
        <f t="shared" si="103"/>
        <v>115.11981734613769</v>
      </c>
      <c r="R73" s="9">
        <f t="shared" si="115"/>
        <v>78.449398650655439</v>
      </c>
      <c r="S73" s="91">
        <f t="shared" si="135"/>
        <v>36.623237662843678</v>
      </c>
      <c r="T73" s="91">
        <f t="shared" si="136"/>
        <v>22.720399274298607</v>
      </c>
      <c r="U73" s="36">
        <f t="shared" si="118"/>
        <v>3.5450917830947986</v>
      </c>
      <c r="V73" s="44">
        <f t="shared" si="137"/>
        <v>2.8610301529475999</v>
      </c>
      <c r="W73" s="44">
        <f t="shared" si="145"/>
        <v>2.1311505433701052</v>
      </c>
      <c r="X73" s="81">
        <v>0</v>
      </c>
      <c r="Y73" s="11">
        <f t="shared" ref="Y73:Y78" si="147">X73+D73</f>
        <v>20</v>
      </c>
      <c r="Z73" s="7">
        <f t="shared" si="104"/>
        <v>227.5</v>
      </c>
      <c r="AA73" s="7">
        <f t="shared" si="105"/>
        <v>0</v>
      </c>
      <c r="AB73" s="36">
        <f t="shared" si="106"/>
        <v>1.75</v>
      </c>
      <c r="AC73" s="9">
        <f t="shared" si="138"/>
        <v>40</v>
      </c>
      <c r="AD73" s="9">
        <f t="shared" si="107"/>
        <v>98.75</v>
      </c>
      <c r="AE73" s="9">
        <f t="shared" si="108"/>
        <v>66.25</v>
      </c>
      <c r="AF73" s="91">
        <f t="shared" si="139"/>
        <v>30</v>
      </c>
      <c r="AG73" s="91">
        <f t="shared" si="140"/>
        <v>20.203050891044214</v>
      </c>
      <c r="AH73" s="16">
        <f t="shared" si="109"/>
        <v>4</v>
      </c>
      <c r="AI73" s="44">
        <f t="shared" si="110"/>
        <v>2.4088932291666665</v>
      </c>
      <c r="AJ73" s="44">
        <f t="shared" si="141"/>
        <v>1.8113966446627536</v>
      </c>
      <c r="AK73" s="55">
        <f t="shared" si="142"/>
        <v>0.20290879909197179</v>
      </c>
      <c r="AL73" s="52">
        <f t="shared" si="111"/>
        <v>1.1939075428026997</v>
      </c>
      <c r="AM73" s="52">
        <f t="shared" si="143"/>
        <v>0.96358308156329942</v>
      </c>
      <c r="AN73" s="85">
        <f t="shared" ref="AN73:AN78" si="148">IF(X73&gt;0,(E73+E73+N73+AA73)*H73/2/10000*0.4+(E73+N73+AA73+R73+T73+AE73+AG73)/100*2*0.4,(E73+E73+N73-AA73)*H73/2/10000*0.4+(E73+N73-AA73+R73+T73+AE73+AG73)/100*2*0.4)</f>
        <v>6.065162838058983</v>
      </c>
      <c r="AO73" s="86">
        <f t="shared" ref="AO73:AO78" si="149">IF(X73&gt;0,(E73+N73+AA73+R73+T73+AE73+AG73)/100*0.8*0.4,(E73+N73-AA73+R73+T73+AE73+AG73)/100*0.8*0.4)</f>
        <v>1.5901442040278633</v>
      </c>
    </row>
    <row r="74" spans="1:41" s="1" customFormat="1" ht="26.1" customHeight="1">
      <c r="B74" s="189"/>
      <c r="C74" s="7">
        <v>125</v>
      </c>
      <c r="D74" s="7">
        <v>25</v>
      </c>
      <c r="E74" s="7">
        <v>150</v>
      </c>
      <c r="F74" s="7">
        <f t="shared" si="132"/>
        <v>235</v>
      </c>
      <c r="G74" s="7">
        <f t="shared" si="133"/>
        <v>105</v>
      </c>
      <c r="H74" s="7">
        <f t="shared" si="98"/>
        <v>227.5</v>
      </c>
      <c r="I74" s="7">
        <f t="shared" si="134"/>
        <v>289.47574364968784</v>
      </c>
      <c r="J74" s="7">
        <f t="shared" si="144"/>
        <v>1.75</v>
      </c>
      <c r="K74" s="52">
        <v>55</v>
      </c>
      <c r="L74" s="7">
        <f t="shared" si="146"/>
        <v>30</v>
      </c>
      <c r="M74" s="7">
        <f t="shared" si="99"/>
        <v>396.63414600379974</v>
      </c>
      <c r="N74" s="7">
        <f t="shared" si="100"/>
        <v>324.90367153383102</v>
      </c>
      <c r="O74" s="7">
        <f t="shared" si="101"/>
        <v>3.0510318923369213</v>
      </c>
      <c r="P74" s="9">
        <f t="shared" si="102"/>
        <v>69.737871824843907</v>
      </c>
      <c r="Q74" s="9">
        <f t="shared" si="103"/>
        <v>161.43483469728972</v>
      </c>
      <c r="R74" s="9">
        <f t="shared" si="115"/>
        <v>110.70885523593671</v>
      </c>
      <c r="S74" s="91">
        <f t="shared" si="135"/>
        <v>52.303403868632934</v>
      </c>
      <c r="T74" s="91">
        <f t="shared" si="136"/>
        <v>31.320605372037956</v>
      </c>
      <c r="U74" s="36">
        <f t="shared" si="118"/>
        <v>2.5627893513430156</v>
      </c>
      <c r="V74" s="44">
        <f t="shared" si="137"/>
        <v>4.0423546002285322</v>
      </c>
      <c r="W74" s="44">
        <f t="shared" si="145"/>
        <v>2.9988484099294284</v>
      </c>
      <c r="X74" s="82">
        <v>-20</v>
      </c>
      <c r="Y74" s="11">
        <f t="shared" si="147"/>
        <v>5</v>
      </c>
      <c r="Z74" s="7">
        <f t="shared" si="104"/>
        <v>242.10044323827</v>
      </c>
      <c r="AA74" s="7">
        <f t="shared" si="105"/>
        <v>82.803228295561027</v>
      </c>
      <c r="AB74" s="36">
        <f t="shared" si="106"/>
        <v>1.8623111018328462</v>
      </c>
      <c r="AC74" s="9">
        <f t="shared" si="138"/>
        <v>42.567110899036486</v>
      </c>
      <c r="AD74" s="9">
        <f t="shared" si="107"/>
        <v>108.29922759987045</v>
      </c>
      <c r="AE74" s="9">
        <f t="shared" si="108"/>
        <v>71.936780063238885</v>
      </c>
      <c r="AF74" s="91">
        <f t="shared" si="139"/>
        <v>31.925333174277363</v>
      </c>
      <c r="AG74" s="91">
        <f t="shared" si="140"/>
        <v>22.577615946243231</v>
      </c>
      <c r="AH74" s="16">
        <f t="shared" si="109"/>
        <v>3.5751168803760511</v>
      </c>
      <c r="AI74" s="44">
        <f t="shared" si="110"/>
        <v>2.6106075471818011</v>
      </c>
      <c r="AJ74" s="44">
        <f t="shared" si="141"/>
        <v>1.974076007795827</v>
      </c>
      <c r="AK74" s="55">
        <f t="shared" si="142"/>
        <v>0.23583714812412923</v>
      </c>
      <c r="AL74" s="52">
        <f t="shared" si="111"/>
        <v>1.5869570423611503</v>
      </c>
      <c r="AM74" s="52">
        <f t="shared" si="143"/>
        <v>1.1141126771388763</v>
      </c>
      <c r="AN74" s="85">
        <f t="shared" si="148"/>
        <v>7.495711415579942</v>
      </c>
      <c r="AO74" s="86">
        <f t="shared" si="149"/>
        <v>2.0116617595383253</v>
      </c>
    </row>
    <row r="75" spans="1:41" s="1" customFormat="1" ht="26.1" customHeight="1">
      <c r="B75" s="189"/>
      <c r="C75" s="7">
        <v>125</v>
      </c>
      <c r="D75" s="7">
        <v>30</v>
      </c>
      <c r="E75" s="7">
        <v>150</v>
      </c>
      <c r="F75" s="7">
        <f t="shared" si="132"/>
        <v>235</v>
      </c>
      <c r="G75" s="7">
        <f t="shared" si="133"/>
        <v>105</v>
      </c>
      <c r="H75" s="7">
        <f t="shared" si="98"/>
        <v>227.5</v>
      </c>
      <c r="I75" s="7">
        <f t="shared" si="134"/>
        <v>289.47574364968784</v>
      </c>
      <c r="J75" s="7">
        <f t="shared" si="144"/>
        <v>1.75</v>
      </c>
      <c r="K75" s="52">
        <v>55</v>
      </c>
      <c r="L75" s="7">
        <f t="shared" si="146"/>
        <v>25</v>
      </c>
      <c r="M75" s="7">
        <f t="shared" si="99"/>
        <v>396.63414600379974</v>
      </c>
      <c r="N75" s="7">
        <f t="shared" si="100"/>
        <v>324.90367153383102</v>
      </c>
      <c r="O75" s="7">
        <f t="shared" si="101"/>
        <v>3.0510318923369213</v>
      </c>
      <c r="P75" s="9">
        <f t="shared" si="102"/>
        <v>69.737871824843907</v>
      </c>
      <c r="Q75" s="9">
        <f t="shared" si="103"/>
        <v>161.43483469728972</v>
      </c>
      <c r="R75" s="9">
        <f t="shared" si="115"/>
        <v>110.70885523593671</v>
      </c>
      <c r="S75" s="91">
        <f t="shared" si="135"/>
        <v>52.303403868632934</v>
      </c>
      <c r="T75" s="91">
        <f t="shared" si="136"/>
        <v>31.320605372037956</v>
      </c>
      <c r="U75" s="36">
        <f t="shared" si="118"/>
        <v>2.5627893513430156</v>
      </c>
      <c r="V75" s="44">
        <f t="shared" si="137"/>
        <v>4.0423546002285322</v>
      </c>
      <c r="W75" s="44">
        <f t="shared" si="145"/>
        <v>2.9988484099294284</v>
      </c>
      <c r="X75" s="82">
        <v>-20</v>
      </c>
      <c r="Y75" s="11">
        <f t="shared" si="147"/>
        <v>10</v>
      </c>
      <c r="Z75" s="7">
        <f t="shared" si="104"/>
        <v>242.10044323827</v>
      </c>
      <c r="AA75" s="7">
        <f t="shared" si="105"/>
        <v>82.803228295561027</v>
      </c>
      <c r="AB75" s="36">
        <f t="shared" si="106"/>
        <v>1.8623111018328462</v>
      </c>
      <c r="AC75" s="9">
        <f t="shared" si="138"/>
        <v>42.567110899036486</v>
      </c>
      <c r="AD75" s="9">
        <f t="shared" si="107"/>
        <v>108.29922759987045</v>
      </c>
      <c r="AE75" s="9">
        <f t="shared" si="108"/>
        <v>71.936780063238885</v>
      </c>
      <c r="AF75" s="91">
        <f t="shared" si="139"/>
        <v>31.925333174277363</v>
      </c>
      <c r="AG75" s="91">
        <f t="shared" si="140"/>
        <v>22.577615946243231</v>
      </c>
      <c r="AH75" s="16">
        <f t="shared" si="109"/>
        <v>3.5751168803760511</v>
      </c>
      <c r="AI75" s="44">
        <f t="shared" si="110"/>
        <v>2.6106075471818011</v>
      </c>
      <c r="AJ75" s="44">
        <f t="shared" si="141"/>
        <v>1.974076007795827</v>
      </c>
      <c r="AK75" s="55">
        <f t="shared" si="142"/>
        <v>0.23583714812412923</v>
      </c>
      <c r="AL75" s="52">
        <f t="shared" si="111"/>
        <v>1.5869570423611503</v>
      </c>
      <c r="AM75" s="52">
        <f t="shared" si="143"/>
        <v>1.1141126771388763</v>
      </c>
      <c r="AN75" s="85">
        <f t="shared" si="148"/>
        <v>7.495711415579942</v>
      </c>
      <c r="AO75" s="86">
        <f t="shared" si="149"/>
        <v>2.0116617595383253</v>
      </c>
    </row>
    <row r="76" spans="1:41" s="1" customFormat="1" ht="26.1" customHeight="1">
      <c r="B76" s="189"/>
      <c r="C76" s="7">
        <v>125</v>
      </c>
      <c r="D76" s="7">
        <v>35</v>
      </c>
      <c r="E76" s="7">
        <v>150</v>
      </c>
      <c r="F76" s="7">
        <f t="shared" si="132"/>
        <v>235</v>
      </c>
      <c r="G76" s="7">
        <f t="shared" si="133"/>
        <v>105</v>
      </c>
      <c r="H76" s="7">
        <f t="shared" si="98"/>
        <v>227.5</v>
      </c>
      <c r="I76" s="7">
        <f t="shared" si="134"/>
        <v>289.47574364968784</v>
      </c>
      <c r="J76" s="7">
        <f t="shared" si="144"/>
        <v>1.75</v>
      </c>
      <c r="K76" s="52">
        <v>55</v>
      </c>
      <c r="L76" s="7">
        <f t="shared" si="146"/>
        <v>20</v>
      </c>
      <c r="M76" s="7">
        <f t="shared" si="99"/>
        <v>396.63414600379974</v>
      </c>
      <c r="N76" s="7">
        <f t="shared" si="100"/>
        <v>324.90367153383102</v>
      </c>
      <c r="O76" s="7">
        <f t="shared" si="101"/>
        <v>3.0510318923369213</v>
      </c>
      <c r="P76" s="9">
        <f t="shared" si="102"/>
        <v>69.737871824843907</v>
      </c>
      <c r="Q76" s="9">
        <f t="shared" si="103"/>
        <v>161.43483469728972</v>
      </c>
      <c r="R76" s="9">
        <f t="shared" si="115"/>
        <v>110.70885523593671</v>
      </c>
      <c r="S76" s="91">
        <f t="shared" si="135"/>
        <v>52.303403868632934</v>
      </c>
      <c r="T76" s="91">
        <f t="shared" si="136"/>
        <v>31.320605372037956</v>
      </c>
      <c r="U76" s="36">
        <f t="shared" si="118"/>
        <v>2.5627893513430156</v>
      </c>
      <c r="V76" s="44">
        <f t="shared" si="137"/>
        <v>4.0423546002285322</v>
      </c>
      <c r="W76" s="44">
        <f t="shared" si="145"/>
        <v>2.9988484099294284</v>
      </c>
      <c r="X76" s="82">
        <v>-20</v>
      </c>
      <c r="Y76" s="11">
        <f t="shared" si="147"/>
        <v>15</v>
      </c>
      <c r="Z76" s="7">
        <f t="shared" si="104"/>
        <v>242.10044323827</v>
      </c>
      <c r="AA76" s="7">
        <f t="shared" si="105"/>
        <v>82.803228295561027</v>
      </c>
      <c r="AB76" s="36">
        <f t="shared" si="106"/>
        <v>1.8623111018328462</v>
      </c>
      <c r="AC76" s="9">
        <f t="shared" si="138"/>
        <v>42.567110899036486</v>
      </c>
      <c r="AD76" s="9">
        <f t="shared" si="107"/>
        <v>108.29922759987045</v>
      </c>
      <c r="AE76" s="9">
        <f t="shared" si="108"/>
        <v>71.936780063238885</v>
      </c>
      <c r="AF76" s="91">
        <f t="shared" si="139"/>
        <v>31.925333174277363</v>
      </c>
      <c r="AG76" s="91">
        <f t="shared" si="140"/>
        <v>22.577615946243231</v>
      </c>
      <c r="AH76" s="16">
        <f t="shared" si="109"/>
        <v>3.5751168803760511</v>
      </c>
      <c r="AI76" s="44">
        <f t="shared" si="110"/>
        <v>2.6106075471818011</v>
      </c>
      <c r="AJ76" s="44">
        <f t="shared" si="141"/>
        <v>1.974076007795827</v>
      </c>
      <c r="AK76" s="55">
        <f t="shared" si="142"/>
        <v>0.23583714812412923</v>
      </c>
      <c r="AL76" s="52">
        <f t="shared" si="111"/>
        <v>1.5869570423611503</v>
      </c>
      <c r="AM76" s="52">
        <f t="shared" si="143"/>
        <v>1.1141126771388763</v>
      </c>
      <c r="AN76" s="85">
        <f t="shared" si="148"/>
        <v>7.495711415579942</v>
      </c>
      <c r="AO76" s="86">
        <f t="shared" si="149"/>
        <v>2.0116617595383253</v>
      </c>
    </row>
    <row r="77" spans="1:41" s="1" customFormat="1" ht="26.1" customHeight="1">
      <c r="B77" s="189"/>
      <c r="C77" s="7">
        <v>125</v>
      </c>
      <c r="D77" s="7">
        <v>40</v>
      </c>
      <c r="E77" s="7">
        <v>150</v>
      </c>
      <c r="F77" s="7">
        <f t="shared" si="132"/>
        <v>235</v>
      </c>
      <c r="G77" s="7">
        <f t="shared" si="133"/>
        <v>105</v>
      </c>
      <c r="H77" s="7">
        <f t="shared" si="98"/>
        <v>227.5</v>
      </c>
      <c r="I77" s="7">
        <f t="shared" si="134"/>
        <v>289.47574364968784</v>
      </c>
      <c r="J77" s="7">
        <f t="shared" si="144"/>
        <v>1.75</v>
      </c>
      <c r="K77" s="52">
        <v>55</v>
      </c>
      <c r="L77" s="7">
        <f t="shared" si="146"/>
        <v>15</v>
      </c>
      <c r="M77" s="7">
        <f t="shared" si="99"/>
        <v>396.63414600379974</v>
      </c>
      <c r="N77" s="7">
        <f t="shared" si="100"/>
        <v>324.90367153383102</v>
      </c>
      <c r="O77" s="7">
        <f t="shared" si="101"/>
        <v>3.0510318923369213</v>
      </c>
      <c r="P77" s="9">
        <f t="shared" si="102"/>
        <v>69.737871824843907</v>
      </c>
      <c r="Q77" s="9">
        <f t="shared" si="103"/>
        <v>161.43483469728972</v>
      </c>
      <c r="R77" s="9">
        <f t="shared" si="115"/>
        <v>110.70885523593671</v>
      </c>
      <c r="S77" s="91">
        <f t="shared" si="135"/>
        <v>52.303403868632934</v>
      </c>
      <c r="T77" s="91">
        <f t="shared" si="136"/>
        <v>31.320605372037956</v>
      </c>
      <c r="U77" s="36">
        <f t="shared" si="118"/>
        <v>2.5627893513430156</v>
      </c>
      <c r="V77" s="44">
        <f t="shared" si="137"/>
        <v>4.0423546002285322</v>
      </c>
      <c r="W77" s="44">
        <f t="shared" si="145"/>
        <v>2.9988484099294284</v>
      </c>
      <c r="X77" s="82">
        <v>-20</v>
      </c>
      <c r="Y77" s="11">
        <f t="shared" si="147"/>
        <v>20</v>
      </c>
      <c r="Z77" s="7">
        <f t="shared" si="104"/>
        <v>242.10044323827</v>
      </c>
      <c r="AA77" s="7">
        <f t="shared" si="105"/>
        <v>82.803228295561027</v>
      </c>
      <c r="AB77" s="36">
        <f t="shared" si="106"/>
        <v>1.8623111018328462</v>
      </c>
      <c r="AC77" s="9">
        <f t="shared" si="138"/>
        <v>42.567110899036486</v>
      </c>
      <c r="AD77" s="9">
        <f t="shared" si="107"/>
        <v>108.29922759987045</v>
      </c>
      <c r="AE77" s="9">
        <f t="shared" si="108"/>
        <v>71.936780063238885</v>
      </c>
      <c r="AF77" s="91">
        <f t="shared" si="139"/>
        <v>31.925333174277363</v>
      </c>
      <c r="AG77" s="91">
        <f t="shared" si="140"/>
        <v>22.577615946243231</v>
      </c>
      <c r="AH77" s="16">
        <f t="shared" si="109"/>
        <v>3.5751168803760511</v>
      </c>
      <c r="AI77" s="44">
        <f t="shared" si="110"/>
        <v>2.6106075471818011</v>
      </c>
      <c r="AJ77" s="44">
        <f t="shared" si="141"/>
        <v>1.974076007795827</v>
      </c>
      <c r="AK77" s="55">
        <f t="shared" si="142"/>
        <v>0.23583714812412923</v>
      </c>
      <c r="AL77" s="52">
        <f t="shared" si="111"/>
        <v>1.5869570423611503</v>
      </c>
      <c r="AM77" s="52">
        <f t="shared" si="143"/>
        <v>1.1141126771388763</v>
      </c>
      <c r="AN77" s="85">
        <f t="shared" si="148"/>
        <v>7.495711415579942</v>
      </c>
      <c r="AO77" s="86">
        <f t="shared" si="149"/>
        <v>2.0116617595383253</v>
      </c>
    </row>
    <row r="78" spans="1:41" s="1" customFormat="1" ht="26.1" customHeight="1" thickBot="1">
      <c r="B78" s="190"/>
      <c r="C78" s="12">
        <v>125</v>
      </c>
      <c r="D78" s="12">
        <v>45</v>
      </c>
      <c r="E78" s="12">
        <v>150</v>
      </c>
      <c r="F78" s="12">
        <f t="shared" si="132"/>
        <v>235</v>
      </c>
      <c r="G78" s="12">
        <f t="shared" si="133"/>
        <v>105</v>
      </c>
      <c r="H78" s="12">
        <f t="shared" si="98"/>
        <v>227.5</v>
      </c>
      <c r="I78" s="12">
        <f t="shared" si="134"/>
        <v>289.47574364968784</v>
      </c>
      <c r="J78" s="12">
        <f t="shared" si="144"/>
        <v>1.75</v>
      </c>
      <c r="K78" s="57">
        <v>55</v>
      </c>
      <c r="L78" s="12">
        <f t="shared" si="146"/>
        <v>10</v>
      </c>
      <c r="M78" s="12">
        <f t="shared" si="99"/>
        <v>396.63414600379974</v>
      </c>
      <c r="N78" s="12">
        <f t="shared" si="100"/>
        <v>324.90367153383102</v>
      </c>
      <c r="O78" s="12">
        <f t="shared" si="101"/>
        <v>3.0510318923369213</v>
      </c>
      <c r="P78" s="13">
        <f t="shared" si="102"/>
        <v>69.737871824843907</v>
      </c>
      <c r="Q78" s="13">
        <f t="shared" si="103"/>
        <v>161.43483469728972</v>
      </c>
      <c r="R78" s="13">
        <f t="shared" si="115"/>
        <v>110.70885523593671</v>
      </c>
      <c r="S78" s="93">
        <f t="shared" si="135"/>
        <v>52.303403868632934</v>
      </c>
      <c r="T78" s="93">
        <f t="shared" si="136"/>
        <v>31.320605372037956</v>
      </c>
      <c r="U78" s="37">
        <f t="shared" si="118"/>
        <v>2.5627893513430156</v>
      </c>
      <c r="V78" s="45">
        <f t="shared" si="137"/>
        <v>4.0423546002285322</v>
      </c>
      <c r="W78" s="45">
        <f t="shared" si="145"/>
        <v>2.9988484099294284</v>
      </c>
      <c r="X78" s="83">
        <v>-20</v>
      </c>
      <c r="Y78" s="14">
        <f t="shared" si="147"/>
        <v>25</v>
      </c>
      <c r="Z78" s="12">
        <f t="shared" si="104"/>
        <v>242.10044323827</v>
      </c>
      <c r="AA78" s="12">
        <f t="shared" si="105"/>
        <v>82.803228295561027</v>
      </c>
      <c r="AB78" s="37">
        <f t="shared" si="106"/>
        <v>1.8623111018328462</v>
      </c>
      <c r="AC78" s="13">
        <f t="shared" si="138"/>
        <v>42.567110899036486</v>
      </c>
      <c r="AD78" s="13">
        <f t="shared" si="107"/>
        <v>108.29922759987045</v>
      </c>
      <c r="AE78" s="13">
        <f t="shared" si="108"/>
        <v>71.936780063238885</v>
      </c>
      <c r="AF78" s="93">
        <f t="shared" si="139"/>
        <v>31.925333174277363</v>
      </c>
      <c r="AG78" s="93">
        <f t="shared" si="140"/>
        <v>22.577615946243231</v>
      </c>
      <c r="AH78" s="17">
        <f t="shared" si="109"/>
        <v>3.5751168803760511</v>
      </c>
      <c r="AI78" s="45">
        <f t="shared" si="110"/>
        <v>2.6106075471818011</v>
      </c>
      <c r="AJ78" s="45">
        <f t="shared" si="141"/>
        <v>1.974076007795827</v>
      </c>
      <c r="AK78" s="56">
        <f t="shared" si="142"/>
        <v>0.23583714812412923</v>
      </c>
      <c r="AL78" s="57">
        <f t="shared" si="111"/>
        <v>1.5869570423611503</v>
      </c>
      <c r="AM78" s="57">
        <f t="shared" si="143"/>
        <v>1.1141126771388763</v>
      </c>
      <c r="AN78" s="85">
        <f t="shared" si="148"/>
        <v>7.495711415579942</v>
      </c>
      <c r="AO78" s="86">
        <f t="shared" si="149"/>
        <v>2.0116617595383253</v>
      </c>
    </row>
    <row r="79" spans="1:41" s="1" customFormat="1" ht="26.1" customHeight="1">
      <c r="A79" s="2"/>
      <c r="B79" s="19" t="s">
        <v>18</v>
      </c>
      <c r="C79" s="73" t="s">
        <v>18</v>
      </c>
      <c r="D79" s="191" t="s">
        <v>12</v>
      </c>
      <c r="E79" s="6" t="s">
        <v>21</v>
      </c>
      <c r="F79" s="204" t="s">
        <v>75</v>
      </c>
      <c r="G79" s="204" t="s">
        <v>76</v>
      </c>
      <c r="H79" s="206" t="s">
        <v>1</v>
      </c>
      <c r="I79" s="6" t="s">
        <v>17</v>
      </c>
      <c r="J79" s="206" t="s">
        <v>3</v>
      </c>
      <c r="K79" s="191" t="s">
        <v>27</v>
      </c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 t="s">
        <v>28</v>
      </c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2" t="s">
        <v>17</v>
      </c>
      <c r="AL79" s="192"/>
      <c r="AM79" s="192"/>
      <c r="AN79" s="6" t="s">
        <v>23</v>
      </c>
      <c r="AO79" s="193" t="s">
        <v>24</v>
      </c>
    </row>
    <row r="80" spans="1:41" s="1" customFormat="1" ht="26.1" customHeight="1">
      <c r="A80" s="2"/>
      <c r="B80" s="20" t="s">
        <v>19</v>
      </c>
      <c r="C80" s="74" t="s">
        <v>19</v>
      </c>
      <c r="D80" s="208"/>
      <c r="E80" s="22" t="s">
        <v>46</v>
      </c>
      <c r="F80" s="205"/>
      <c r="G80" s="205"/>
      <c r="H80" s="199"/>
      <c r="I80" s="23" t="s">
        <v>29</v>
      </c>
      <c r="J80" s="207"/>
      <c r="K80" s="78" t="s">
        <v>42</v>
      </c>
      <c r="L80" s="21" t="s">
        <v>43</v>
      </c>
      <c r="M80" s="10" t="s">
        <v>0</v>
      </c>
      <c r="N80" s="10" t="s">
        <v>2</v>
      </c>
      <c r="O80" s="10" t="s">
        <v>30</v>
      </c>
      <c r="P80" s="10" t="s">
        <v>4</v>
      </c>
      <c r="Q80" s="10" t="s">
        <v>36</v>
      </c>
      <c r="R80" s="10" t="s">
        <v>38</v>
      </c>
      <c r="S80" s="10" t="s">
        <v>5</v>
      </c>
      <c r="T80" s="10" t="s">
        <v>6</v>
      </c>
      <c r="U80" s="195" t="s">
        <v>7</v>
      </c>
      <c r="V80" s="7" t="s">
        <v>31</v>
      </c>
      <c r="W80" s="7" t="s">
        <v>32</v>
      </c>
      <c r="X80" s="78" t="s">
        <v>45</v>
      </c>
      <c r="Y80" s="21" t="s">
        <v>44</v>
      </c>
      <c r="Z80" s="10" t="s">
        <v>33</v>
      </c>
      <c r="AA80" s="10" t="s">
        <v>15</v>
      </c>
      <c r="AB80" s="41" t="s">
        <v>16</v>
      </c>
      <c r="AC80" s="10" t="s">
        <v>8</v>
      </c>
      <c r="AD80" s="10" t="s">
        <v>37</v>
      </c>
      <c r="AE80" s="10" t="s">
        <v>39</v>
      </c>
      <c r="AF80" s="10" t="s">
        <v>9</v>
      </c>
      <c r="AG80" s="10" t="s">
        <v>10</v>
      </c>
      <c r="AH80" s="197" t="s">
        <v>11</v>
      </c>
      <c r="AI80" s="7" t="s">
        <v>31</v>
      </c>
      <c r="AJ80" s="7" t="s">
        <v>32</v>
      </c>
      <c r="AK80" s="52" t="s">
        <v>22</v>
      </c>
      <c r="AL80" s="52" t="s">
        <v>25</v>
      </c>
      <c r="AM80" s="52" t="s">
        <v>26</v>
      </c>
      <c r="AN80" s="8" t="s">
        <v>14</v>
      </c>
      <c r="AO80" s="194"/>
    </row>
    <row r="81" spans="1:41" s="1" customFormat="1" ht="29.45" customHeight="1" thickBot="1">
      <c r="A81" s="3"/>
      <c r="B81" s="76" t="s">
        <v>47</v>
      </c>
      <c r="C81" s="75" t="s">
        <v>47</v>
      </c>
      <c r="D81" s="22" t="s">
        <v>34</v>
      </c>
      <c r="E81" s="22" t="s">
        <v>20</v>
      </c>
      <c r="F81" s="22" t="s">
        <v>13</v>
      </c>
      <c r="G81" s="22" t="s">
        <v>13</v>
      </c>
      <c r="H81" s="22" t="s">
        <v>13</v>
      </c>
      <c r="I81" s="22" t="s">
        <v>13</v>
      </c>
      <c r="J81" s="199"/>
      <c r="K81" s="79" t="s">
        <v>34</v>
      </c>
      <c r="L81" s="22" t="s">
        <v>34</v>
      </c>
      <c r="M81" s="22" t="s">
        <v>13</v>
      </c>
      <c r="N81" s="22" t="s">
        <v>13</v>
      </c>
      <c r="O81" s="22"/>
      <c r="P81" s="22" t="s">
        <v>13</v>
      </c>
      <c r="Q81" s="22" t="s">
        <v>13</v>
      </c>
      <c r="R81" s="22" t="s">
        <v>13</v>
      </c>
      <c r="S81" s="22" t="s">
        <v>13</v>
      </c>
      <c r="T81" s="22" t="s">
        <v>13</v>
      </c>
      <c r="U81" s="196"/>
      <c r="V81" s="199" t="s">
        <v>35</v>
      </c>
      <c r="W81" s="199"/>
      <c r="X81" s="79" t="s">
        <v>34</v>
      </c>
      <c r="Y81" s="22" t="s">
        <v>34</v>
      </c>
      <c r="Z81" s="22" t="s">
        <v>13</v>
      </c>
      <c r="AA81" s="22" t="s">
        <v>13</v>
      </c>
      <c r="AB81" s="42"/>
      <c r="AC81" s="22" t="s">
        <v>13</v>
      </c>
      <c r="AD81" s="22" t="s">
        <v>13</v>
      </c>
      <c r="AE81" s="22" t="s">
        <v>13</v>
      </c>
      <c r="AF81" s="22" t="s">
        <v>13</v>
      </c>
      <c r="AG81" s="22" t="s">
        <v>13</v>
      </c>
      <c r="AH81" s="198"/>
      <c r="AI81" s="199" t="s">
        <v>35</v>
      </c>
      <c r="AJ81" s="199"/>
      <c r="AK81" s="53" t="s">
        <v>51</v>
      </c>
      <c r="AL81" s="200" t="s">
        <v>35</v>
      </c>
      <c r="AM81" s="201"/>
      <c r="AN81" s="202" t="s">
        <v>73</v>
      </c>
      <c r="AO81" s="203"/>
    </row>
    <row r="82" spans="1:41" s="1" customFormat="1" ht="26.1" customHeight="1">
      <c r="A82" s="3"/>
      <c r="B82" s="188">
        <v>150</v>
      </c>
      <c r="C82" s="5">
        <v>150</v>
      </c>
      <c r="D82" s="5">
        <v>0</v>
      </c>
      <c r="E82" s="5">
        <v>150</v>
      </c>
      <c r="F82" s="5">
        <f>C82+20+E82-60</f>
        <v>260</v>
      </c>
      <c r="G82" s="5">
        <f>C82-20</f>
        <v>130</v>
      </c>
      <c r="H82" s="5">
        <f t="shared" si="98"/>
        <v>227.5</v>
      </c>
      <c r="I82" s="5">
        <f>2*P82+E82</f>
        <v>242.37604307034013</v>
      </c>
      <c r="J82" s="5">
        <v>1.75</v>
      </c>
      <c r="K82" s="51">
        <v>30</v>
      </c>
      <c r="L82" s="5">
        <f t="shared" si="146"/>
        <v>30</v>
      </c>
      <c r="M82" s="5">
        <f t="shared" si="99"/>
        <v>262.69437248127969</v>
      </c>
      <c r="N82" s="5">
        <f t="shared" ref="N82:N101" si="150">H82*TAN(K82*PI()/180)</f>
        <v>131.34718624063984</v>
      </c>
      <c r="O82" s="5">
        <f t="shared" si="101"/>
        <v>2.0207259421636898</v>
      </c>
      <c r="P82" s="24">
        <f t="shared" si="102"/>
        <v>46.188021535170058</v>
      </c>
      <c r="Q82" s="24">
        <f t="shared" si="103"/>
        <v>116.23985419684465</v>
      </c>
      <c r="R82" s="24">
        <f t="shared" si="115"/>
        <v>81.213937866007356</v>
      </c>
      <c r="S82" s="92">
        <f>30/COS(K82*PI()/180)</f>
        <v>34.641016151377542</v>
      </c>
      <c r="T82" s="92">
        <f>20/COS(ATAN((N82+R82-Q82)/H82))</f>
        <v>21.718740840658871</v>
      </c>
      <c r="U82" s="35">
        <f t="shared" si="118"/>
        <v>3.7115374447904514</v>
      </c>
      <c r="V82" s="25">
        <f>(P82*J82*(F82^2-G82^2)/2+J82*(F82^3-G82^3)/(6*U82))/1000000</f>
        <v>3.2575561600859135</v>
      </c>
      <c r="W82" s="25">
        <f>(J82*(P82+S82+T82)*(F82-G82)*60+J82*(F82^2-G82^2)*60/(2*U82))/1000000</f>
        <v>2.1169328137702617</v>
      </c>
      <c r="X82" s="80">
        <v>30</v>
      </c>
      <c r="Y82" s="72">
        <f>X82+D82</f>
        <v>30</v>
      </c>
      <c r="Z82" s="5">
        <f t="shared" si="104"/>
        <v>262.69437248127969</v>
      </c>
      <c r="AA82" s="5">
        <f t="shared" ref="AA82:AA101" si="151">H82*TAN(ABS(X82)*PI()/180)</f>
        <v>131.34718624063984</v>
      </c>
      <c r="AB82" s="35">
        <f t="shared" si="106"/>
        <v>2.0207259421636898</v>
      </c>
      <c r="AC82" s="24">
        <f>40/COS(ABS(X82)*PI()/180)</f>
        <v>46.188021535170058</v>
      </c>
      <c r="AD82" s="24">
        <f t="shared" si="107"/>
        <v>116.23985419684465</v>
      </c>
      <c r="AE82" s="24">
        <f t="shared" si="108"/>
        <v>81.213937866007356</v>
      </c>
      <c r="AF82" s="92">
        <f>30/COS(X82*PI()/180)</f>
        <v>34.641016151377542</v>
      </c>
      <c r="AG82" s="92">
        <f>IF(X82&gt;0,20/COS(ATAN((AA82+AE82-AD82)/H82)),20/COS(ATAN((AA82-AE82+AD82)/H82)))</f>
        <v>21.718740840658871</v>
      </c>
      <c r="AH82" s="26">
        <f t="shared" si="109"/>
        <v>3.7115374447904514</v>
      </c>
      <c r="AI82" s="25">
        <f t="shared" si="110"/>
        <v>3.2575561600859135</v>
      </c>
      <c r="AJ82" s="25">
        <f>(J82*(AC82+AF82+AG82)*(F82-G82)*60+J82*(F82^2-G82^2)*60/(2*AH82))/1000000</f>
        <v>2.1169328137702617</v>
      </c>
      <c r="AK82" s="54">
        <f>(0.2*0.4-0.05*0.05/2)*(I82/100+0.1)</f>
        <v>0.19874613391789292</v>
      </c>
      <c r="AL82" s="51">
        <f t="shared" ref="AL82:AL101" si="152">(F82/100*I82/100-PI()*((E82+2*20)/100)^2/4)*40/100</f>
        <v>1.3865958999856225</v>
      </c>
      <c r="AM82" s="51">
        <f>0.6*0.6*(I82/100+0.2)</f>
        <v>0.94455375505322459</v>
      </c>
      <c r="AN82" s="89">
        <f>IF(X82&gt;0,(E82+E82+N82+AA82)*H82/2/10000*0.4+(E82+N82+AA82+R82+T82+AE82+AG82)/100*2*0.4,(E82+E82+N82-AA82)*H82/2/10000*0.4+(E82+N82-AA82+R82+T82+AE82+AG82)/100*2*0.4)</f>
        <v>7.5087372339467198</v>
      </c>
      <c r="AO82" s="90">
        <f>IF(X82&gt;0,(E82+N82+AA82+R82+T82+AE82+AG82)/100*0.8*0.4,(E82+N82-AA82+R82+T82+AE82+AG82)/100*0.8*0.4)</f>
        <v>1.9793911356627589</v>
      </c>
    </row>
    <row r="83" spans="1:41" s="1" customFormat="1" ht="26.1" customHeight="1">
      <c r="A83" s="4"/>
      <c r="B83" s="189"/>
      <c r="C83" s="7">
        <v>150</v>
      </c>
      <c r="D83" s="7">
        <v>5</v>
      </c>
      <c r="E83" s="7">
        <v>150</v>
      </c>
      <c r="F83" s="7">
        <f t="shared" ref="F83:F91" si="153">C83+20+E83-60</f>
        <v>260</v>
      </c>
      <c r="G83" s="7">
        <f t="shared" ref="G83:G91" si="154">C83-20</f>
        <v>130</v>
      </c>
      <c r="H83" s="7">
        <f t="shared" si="98"/>
        <v>227.5</v>
      </c>
      <c r="I83" s="7">
        <f t="shared" ref="I83:I91" si="155">2*P83+E83</f>
        <v>247.66196710091648</v>
      </c>
      <c r="J83" s="7">
        <f>J82</f>
        <v>1.75</v>
      </c>
      <c r="K83" s="52">
        <v>35</v>
      </c>
      <c r="L83" s="7">
        <f t="shared" si="146"/>
        <v>30</v>
      </c>
      <c r="M83" s="7">
        <f t="shared" si="99"/>
        <v>277.72621894323123</v>
      </c>
      <c r="N83" s="7">
        <f t="shared" si="150"/>
        <v>159.29721494270896</v>
      </c>
      <c r="O83" s="7">
        <f t="shared" si="101"/>
        <v>2.1363555303325481</v>
      </c>
      <c r="P83" s="9">
        <f t="shared" si="102"/>
        <v>48.830983550458242</v>
      </c>
      <c r="Q83" s="9">
        <f t="shared" si="103"/>
        <v>122.17182094142274</v>
      </c>
      <c r="R83" s="9">
        <f t="shared" si="115"/>
        <v>85.501402245940483</v>
      </c>
      <c r="S83" s="91">
        <f t="shared" ref="S83:S91" si="156">30/COS(K83*PI()/180)</f>
        <v>36.623237662843678</v>
      </c>
      <c r="T83" s="91">
        <f t="shared" ref="T83:T91" si="157">20/COS(ATAN((N83+R83-Q83)/H83))</f>
        <v>22.720399274298607</v>
      </c>
      <c r="U83" s="36">
        <f t="shared" si="118"/>
        <v>3.5450917830947986</v>
      </c>
      <c r="V83" s="44">
        <f t="shared" ref="V83:V91" si="158">(P83*J83*(F83^2-G83^2)/2+J83*(F83^3-G83^3)/(6*U83))/1000000</f>
        <v>3.4315467461625726</v>
      </c>
      <c r="W83" s="44">
        <f>(J83*(P83+S83+T83)*(F83-G83)*60+J83*(F83^2-G83^2)*60/(2*U83))/1000000</f>
        <v>2.227410392445746</v>
      </c>
      <c r="X83" s="81">
        <v>0</v>
      </c>
      <c r="Y83" s="11">
        <f>X83+D83</f>
        <v>5</v>
      </c>
      <c r="Z83" s="7">
        <f t="shared" si="104"/>
        <v>227.5</v>
      </c>
      <c r="AA83" s="7">
        <f t="shared" si="151"/>
        <v>0</v>
      </c>
      <c r="AB83" s="36">
        <f t="shared" si="106"/>
        <v>1.75</v>
      </c>
      <c r="AC83" s="9">
        <f t="shared" ref="AC83:AC91" si="159">40/COS(ABS(X83)*PI()/180)</f>
        <v>40</v>
      </c>
      <c r="AD83" s="9">
        <f t="shared" si="107"/>
        <v>105</v>
      </c>
      <c r="AE83" s="9">
        <f t="shared" si="108"/>
        <v>72.5</v>
      </c>
      <c r="AF83" s="91">
        <f t="shared" ref="AF83:AF91" si="160">30/COS(X83*PI()/180)</f>
        <v>30</v>
      </c>
      <c r="AG83" s="91">
        <f t="shared" ref="AG83:AG91" si="161">IF(X83&gt;0,20/COS(ATAN((AA83+AE83-AD83)/H83)),20/COS(ATAN((AA83-AE83+AD83)/H83)))</f>
        <v>20.203050891044214</v>
      </c>
      <c r="AH83" s="16">
        <f t="shared" si="109"/>
        <v>4</v>
      </c>
      <c r="AI83" s="44">
        <f t="shared" si="110"/>
        <v>2.8958854166666668</v>
      </c>
      <c r="AJ83" s="44">
        <f t="shared" ref="AJ83:AJ91" si="162">(J83*(AC83+AF83+AG83)*(F83-G83)*60+J83*(F83^2-G83^2)*60/(2*AH83))/1000000</f>
        <v>1.8967091446627538</v>
      </c>
      <c r="AK83" s="55">
        <f t="shared" ref="AK83:AK91" si="163">(0.2*0.4-0.05*0.05/2)*(I83/100+0.1)</f>
        <v>0.20290879909197179</v>
      </c>
      <c r="AL83" s="52">
        <f t="shared" si="152"/>
        <v>1.4415695099036163</v>
      </c>
      <c r="AM83" s="52">
        <f t="shared" ref="AM83:AM91" si="164">0.6*0.6*(I83/100+0.2)</f>
        <v>0.96358308156329942</v>
      </c>
      <c r="AN83" s="85">
        <f>IF(X83&gt;0,(E83+E83+N83+AA83)*H83/2/10000*0.4+(E83+N83+AA83+R83+T83+AE83+AG83)/100*2*0.4,(E83+E83+N83-AA83)*H83/2/10000*0.4+(E83+N83-AA83+R83+T83+AE83+AG83)/100*2*0.4)</f>
        <v>6.1715788668212639</v>
      </c>
      <c r="AO83" s="86">
        <f>IF(X83&gt;0,(E83+N83+AA83+R83+T83+AE83+AG83)/100*0.8*0.4,(E83+N83-AA83+R83+T83+AE83+AG83)/100*0.8*0.4)</f>
        <v>1.6327106155327753</v>
      </c>
    </row>
    <row r="84" spans="1:41" s="1" customFormat="1" ht="26.1" customHeight="1">
      <c r="A84" s="4"/>
      <c r="B84" s="189"/>
      <c r="C84" s="7">
        <v>150</v>
      </c>
      <c r="D84" s="7">
        <v>10</v>
      </c>
      <c r="E84" s="7">
        <v>150</v>
      </c>
      <c r="F84" s="7">
        <f t="shared" si="153"/>
        <v>260</v>
      </c>
      <c r="G84" s="7">
        <f t="shared" si="154"/>
        <v>130</v>
      </c>
      <c r="H84" s="7">
        <f t="shared" si="98"/>
        <v>227.5</v>
      </c>
      <c r="I84" s="7">
        <f t="shared" si="155"/>
        <v>247.66196710091648</v>
      </c>
      <c r="J84" s="7">
        <f t="shared" ref="J84:J91" si="165">J83</f>
        <v>1.75</v>
      </c>
      <c r="K84" s="52">
        <v>35</v>
      </c>
      <c r="L84" s="7">
        <f t="shared" si="146"/>
        <v>25</v>
      </c>
      <c r="M84" s="7">
        <f t="shared" si="99"/>
        <v>277.72621894323123</v>
      </c>
      <c r="N84" s="7">
        <f t="shared" si="150"/>
        <v>159.29721494270896</v>
      </c>
      <c r="O84" s="7">
        <f t="shared" si="101"/>
        <v>2.1363555303325481</v>
      </c>
      <c r="P84" s="9">
        <f t="shared" si="102"/>
        <v>48.830983550458242</v>
      </c>
      <c r="Q84" s="9">
        <f t="shared" si="103"/>
        <v>122.17182094142274</v>
      </c>
      <c r="R84" s="9">
        <f t="shared" si="115"/>
        <v>85.501402245940483</v>
      </c>
      <c r="S84" s="91">
        <f t="shared" si="156"/>
        <v>36.623237662843678</v>
      </c>
      <c r="T84" s="91">
        <f t="shared" si="157"/>
        <v>22.720399274298607</v>
      </c>
      <c r="U84" s="36">
        <f t="shared" si="118"/>
        <v>3.5450917830947986</v>
      </c>
      <c r="V84" s="44">
        <f t="shared" si="158"/>
        <v>3.4315467461625726</v>
      </c>
      <c r="W84" s="44">
        <f t="shared" ref="W84:W91" si="166">(J84*(P84+S84+T84)*(F84-G84)*60+J84*(F84^2-G84^2)*60/(2*U84))/1000000</f>
        <v>2.227410392445746</v>
      </c>
      <c r="X84" s="81">
        <v>0</v>
      </c>
      <c r="Y84" s="11">
        <f>X84+D84</f>
        <v>10</v>
      </c>
      <c r="Z84" s="7">
        <f t="shared" si="104"/>
        <v>227.5</v>
      </c>
      <c r="AA84" s="7">
        <f t="shared" si="151"/>
        <v>0</v>
      </c>
      <c r="AB84" s="36">
        <f t="shared" si="106"/>
        <v>1.75</v>
      </c>
      <c r="AC84" s="9">
        <f t="shared" si="159"/>
        <v>40</v>
      </c>
      <c r="AD84" s="9">
        <f t="shared" si="107"/>
        <v>105</v>
      </c>
      <c r="AE84" s="9">
        <f t="shared" si="108"/>
        <v>72.5</v>
      </c>
      <c r="AF84" s="91">
        <f t="shared" si="160"/>
        <v>30</v>
      </c>
      <c r="AG84" s="91">
        <f t="shared" si="161"/>
        <v>20.203050891044214</v>
      </c>
      <c r="AH84" s="16">
        <f t="shared" si="109"/>
        <v>4</v>
      </c>
      <c r="AI84" s="44">
        <f t="shared" si="110"/>
        <v>2.8958854166666668</v>
      </c>
      <c r="AJ84" s="44">
        <f t="shared" si="162"/>
        <v>1.8967091446627538</v>
      </c>
      <c r="AK84" s="55">
        <f t="shared" si="163"/>
        <v>0.20290879909197179</v>
      </c>
      <c r="AL84" s="52">
        <f t="shared" si="152"/>
        <v>1.4415695099036163</v>
      </c>
      <c r="AM84" s="52">
        <f t="shared" si="164"/>
        <v>0.96358308156329942</v>
      </c>
      <c r="AN84" s="85">
        <f>IF(X84&gt;0,(E84+E84+N84+AA84)*H84/2/10000*0.4+(E84+N84+AA84+R84+T84+AE84+AG84)/100*2*0.4,(E84+E84+N84-AA84)*H84/2/10000*0.4+(E84+N84-AA84+R84+T84+AE84+AG84)/100*2*0.4)</f>
        <v>6.1715788668212639</v>
      </c>
      <c r="AO84" s="86">
        <f>IF(X84&gt;0,(E84+N84+AA84+R84+T84+AE84+AG84)/100*0.8*0.4,(E84+N84-AA84+R84+T84+AE84+AG84)/100*0.8*0.4)</f>
        <v>1.6327106155327753</v>
      </c>
    </row>
    <row r="85" spans="1:41" s="1" customFormat="1" ht="26.1" customHeight="1">
      <c r="A85" s="4"/>
      <c r="B85" s="189"/>
      <c r="C85" s="7">
        <v>150</v>
      </c>
      <c r="D85" s="7">
        <v>15</v>
      </c>
      <c r="E85" s="7">
        <v>150</v>
      </c>
      <c r="F85" s="7">
        <f t="shared" si="153"/>
        <v>260</v>
      </c>
      <c r="G85" s="7">
        <f t="shared" si="154"/>
        <v>130</v>
      </c>
      <c r="H85" s="7">
        <f t="shared" si="98"/>
        <v>227.5</v>
      </c>
      <c r="I85" s="7">
        <f t="shared" si="155"/>
        <v>247.66196710091648</v>
      </c>
      <c r="J85" s="7">
        <f t="shared" si="165"/>
        <v>1.75</v>
      </c>
      <c r="K85" s="52">
        <v>35</v>
      </c>
      <c r="L85" s="7">
        <f>K85-D85</f>
        <v>20</v>
      </c>
      <c r="M85" s="7">
        <f t="shared" si="99"/>
        <v>277.72621894323123</v>
      </c>
      <c r="N85" s="7">
        <f t="shared" si="150"/>
        <v>159.29721494270896</v>
      </c>
      <c r="O85" s="7">
        <f t="shared" si="101"/>
        <v>2.1363555303325481</v>
      </c>
      <c r="P85" s="9">
        <f t="shared" si="102"/>
        <v>48.830983550458242</v>
      </c>
      <c r="Q85" s="9">
        <f t="shared" si="103"/>
        <v>122.17182094142274</v>
      </c>
      <c r="R85" s="9">
        <f t="shared" si="115"/>
        <v>85.501402245940483</v>
      </c>
      <c r="S85" s="91">
        <f t="shared" si="156"/>
        <v>36.623237662843678</v>
      </c>
      <c r="T85" s="91">
        <f t="shared" si="157"/>
        <v>22.720399274298607</v>
      </c>
      <c r="U85" s="36">
        <f t="shared" si="118"/>
        <v>3.5450917830947986</v>
      </c>
      <c r="V85" s="44">
        <f t="shared" si="158"/>
        <v>3.4315467461625726</v>
      </c>
      <c r="W85" s="44">
        <f t="shared" si="166"/>
        <v>2.227410392445746</v>
      </c>
      <c r="X85" s="81">
        <v>0</v>
      </c>
      <c r="Y85" s="11">
        <f>X85+D85</f>
        <v>15</v>
      </c>
      <c r="Z85" s="7">
        <f t="shared" si="104"/>
        <v>227.5</v>
      </c>
      <c r="AA85" s="7">
        <f t="shared" si="151"/>
        <v>0</v>
      </c>
      <c r="AB85" s="36">
        <f t="shared" si="106"/>
        <v>1.75</v>
      </c>
      <c r="AC85" s="9">
        <f t="shared" si="159"/>
        <v>40</v>
      </c>
      <c r="AD85" s="9">
        <f t="shared" si="107"/>
        <v>105</v>
      </c>
      <c r="AE85" s="9">
        <f t="shared" si="108"/>
        <v>72.5</v>
      </c>
      <c r="AF85" s="91">
        <f t="shared" si="160"/>
        <v>30</v>
      </c>
      <c r="AG85" s="91">
        <f t="shared" si="161"/>
        <v>20.203050891044214</v>
      </c>
      <c r="AH85" s="16">
        <f t="shared" si="109"/>
        <v>4</v>
      </c>
      <c r="AI85" s="44">
        <f t="shared" si="110"/>
        <v>2.8958854166666668</v>
      </c>
      <c r="AJ85" s="44">
        <f t="shared" si="162"/>
        <v>1.8967091446627538</v>
      </c>
      <c r="AK85" s="55">
        <f t="shared" si="163"/>
        <v>0.20290879909197179</v>
      </c>
      <c r="AL85" s="52">
        <f t="shared" si="152"/>
        <v>1.4415695099036163</v>
      </c>
      <c r="AM85" s="52">
        <f t="shared" si="164"/>
        <v>0.96358308156329942</v>
      </c>
      <c r="AN85" s="85">
        <f>IF(X85&gt;0,(E85+E85+N85+AA85)*H85/2/10000*0.4+(E85+N85+AA85+R85+T85+AE85+AG85)/100*2*0.4,(E85+E85+N85-AA85)*H85/2/10000*0.4+(E85+N85-AA85+R85+T85+AE85+AG85)/100*2*0.4)</f>
        <v>6.1715788668212639</v>
      </c>
      <c r="AO85" s="86">
        <f>IF(X85&gt;0,(E85+N85+AA85+R85+T85+AE85+AG85)/100*0.8*0.4,(E85+N85-AA85+R85+T85+AE85+AG85)/100*0.8*0.4)</f>
        <v>1.6327106155327753</v>
      </c>
    </row>
    <row r="86" spans="1:41" s="1" customFormat="1" ht="26.1" customHeight="1">
      <c r="B86" s="189"/>
      <c r="C86" s="7">
        <v>150</v>
      </c>
      <c r="D86" s="7">
        <v>20</v>
      </c>
      <c r="E86" s="7">
        <v>150</v>
      </c>
      <c r="F86" s="7">
        <f t="shared" si="153"/>
        <v>260</v>
      </c>
      <c r="G86" s="7">
        <f t="shared" si="154"/>
        <v>130</v>
      </c>
      <c r="H86" s="7">
        <f t="shared" si="98"/>
        <v>227.5</v>
      </c>
      <c r="I86" s="7">
        <f t="shared" si="155"/>
        <v>247.66196710091648</v>
      </c>
      <c r="J86" s="7">
        <f t="shared" si="165"/>
        <v>1.75</v>
      </c>
      <c r="K86" s="52">
        <v>35</v>
      </c>
      <c r="L86" s="7">
        <f t="shared" ref="L86:L94" si="167">K86-D86</f>
        <v>15</v>
      </c>
      <c r="M86" s="7">
        <f t="shared" si="99"/>
        <v>277.72621894323123</v>
      </c>
      <c r="N86" s="7">
        <f t="shared" si="150"/>
        <v>159.29721494270896</v>
      </c>
      <c r="O86" s="7">
        <f t="shared" si="101"/>
        <v>2.1363555303325481</v>
      </c>
      <c r="P86" s="9">
        <f t="shared" si="102"/>
        <v>48.830983550458242</v>
      </c>
      <c r="Q86" s="9">
        <f t="shared" si="103"/>
        <v>122.17182094142274</v>
      </c>
      <c r="R86" s="9">
        <f t="shared" si="115"/>
        <v>85.501402245940483</v>
      </c>
      <c r="S86" s="91">
        <f t="shared" si="156"/>
        <v>36.623237662843678</v>
      </c>
      <c r="T86" s="91">
        <f t="shared" si="157"/>
        <v>22.720399274298607</v>
      </c>
      <c r="U86" s="36">
        <f t="shared" si="118"/>
        <v>3.5450917830947986</v>
      </c>
      <c r="V86" s="44">
        <f t="shared" si="158"/>
        <v>3.4315467461625726</v>
      </c>
      <c r="W86" s="44">
        <f t="shared" si="166"/>
        <v>2.227410392445746</v>
      </c>
      <c r="X86" s="81">
        <v>0</v>
      </c>
      <c r="Y86" s="11">
        <f t="shared" ref="Y86:Y91" si="168">X86+D86</f>
        <v>20</v>
      </c>
      <c r="Z86" s="7">
        <f t="shared" si="104"/>
        <v>227.5</v>
      </c>
      <c r="AA86" s="7">
        <f t="shared" si="151"/>
        <v>0</v>
      </c>
      <c r="AB86" s="36">
        <f t="shared" si="106"/>
        <v>1.75</v>
      </c>
      <c r="AC86" s="9">
        <f t="shared" si="159"/>
        <v>40</v>
      </c>
      <c r="AD86" s="9">
        <f t="shared" si="107"/>
        <v>105</v>
      </c>
      <c r="AE86" s="9">
        <f t="shared" si="108"/>
        <v>72.5</v>
      </c>
      <c r="AF86" s="91">
        <f t="shared" si="160"/>
        <v>30</v>
      </c>
      <c r="AG86" s="91">
        <f t="shared" si="161"/>
        <v>20.203050891044214</v>
      </c>
      <c r="AH86" s="16">
        <f t="shared" si="109"/>
        <v>4</v>
      </c>
      <c r="AI86" s="44">
        <f t="shared" si="110"/>
        <v>2.8958854166666668</v>
      </c>
      <c r="AJ86" s="44">
        <f t="shared" si="162"/>
        <v>1.8967091446627538</v>
      </c>
      <c r="AK86" s="55">
        <f t="shared" si="163"/>
        <v>0.20290879909197179</v>
      </c>
      <c r="AL86" s="52">
        <f t="shared" si="152"/>
        <v>1.4415695099036163</v>
      </c>
      <c r="AM86" s="52">
        <f t="shared" si="164"/>
        <v>0.96358308156329942</v>
      </c>
      <c r="AN86" s="85">
        <f t="shared" ref="AN86:AN91" si="169">IF(X86&gt;0,(E86+E86+N86+AA86)*H86/2/10000*0.4+(E86+N86+AA86+R86+T86+AE86+AG86)/100*2*0.4,(E86+E86+N86-AA86)*H86/2/10000*0.4+(E86+N86-AA86+R86+T86+AE86+AG86)/100*2*0.4)</f>
        <v>6.1715788668212639</v>
      </c>
      <c r="AO86" s="86">
        <f t="shared" ref="AO86:AO91" si="170">IF(X86&gt;0,(E86+N86+AA86+R86+T86+AE86+AG86)/100*0.8*0.4,(E86+N86-AA86+R86+T86+AE86+AG86)/100*0.8*0.4)</f>
        <v>1.6327106155327753</v>
      </c>
    </row>
    <row r="87" spans="1:41" s="1" customFormat="1" ht="26.1" customHeight="1">
      <c r="B87" s="189"/>
      <c r="C87" s="7">
        <v>150</v>
      </c>
      <c r="D87" s="7">
        <v>25</v>
      </c>
      <c r="E87" s="7">
        <v>150</v>
      </c>
      <c r="F87" s="7">
        <f t="shared" si="153"/>
        <v>260</v>
      </c>
      <c r="G87" s="7">
        <f t="shared" si="154"/>
        <v>130</v>
      </c>
      <c r="H87" s="7">
        <f t="shared" si="98"/>
        <v>227.5</v>
      </c>
      <c r="I87" s="7">
        <f t="shared" si="155"/>
        <v>289.47574364968784</v>
      </c>
      <c r="J87" s="7">
        <f t="shared" si="165"/>
        <v>1.75</v>
      </c>
      <c r="K87" s="52">
        <v>55</v>
      </c>
      <c r="L87" s="7">
        <f t="shared" si="167"/>
        <v>30</v>
      </c>
      <c r="M87" s="7">
        <f t="shared" si="99"/>
        <v>396.63414600379974</v>
      </c>
      <c r="N87" s="7">
        <f t="shared" si="150"/>
        <v>324.90367153383102</v>
      </c>
      <c r="O87" s="7">
        <f t="shared" si="101"/>
        <v>3.0510318923369213</v>
      </c>
      <c r="P87" s="9">
        <f t="shared" si="102"/>
        <v>69.737871824843907</v>
      </c>
      <c r="Q87" s="9">
        <f t="shared" si="103"/>
        <v>171.18983074754993</v>
      </c>
      <c r="R87" s="9">
        <f t="shared" si="115"/>
        <v>120.46385128619691</v>
      </c>
      <c r="S87" s="91">
        <f t="shared" si="156"/>
        <v>52.303403868632934</v>
      </c>
      <c r="T87" s="91">
        <f t="shared" si="157"/>
        <v>31.320605372037956</v>
      </c>
      <c r="U87" s="36">
        <f t="shared" si="118"/>
        <v>2.5627893513430156</v>
      </c>
      <c r="V87" s="44">
        <f t="shared" si="158"/>
        <v>4.8440039884940722</v>
      </c>
      <c r="W87" s="44">
        <f t="shared" si="166"/>
        <v>3.1320041060154802</v>
      </c>
      <c r="X87" s="82">
        <v>-20</v>
      </c>
      <c r="Y87" s="11">
        <f t="shared" si="168"/>
        <v>5</v>
      </c>
      <c r="Z87" s="7">
        <f t="shared" si="104"/>
        <v>242.10044323827</v>
      </c>
      <c r="AA87" s="7">
        <f t="shared" si="151"/>
        <v>82.803228295561027</v>
      </c>
      <c r="AB87" s="36">
        <f t="shared" si="106"/>
        <v>1.8623111018328462</v>
      </c>
      <c r="AC87" s="9">
        <f t="shared" si="159"/>
        <v>42.567110899036486</v>
      </c>
      <c r="AD87" s="9">
        <f t="shared" si="107"/>
        <v>115.29200597229959</v>
      </c>
      <c r="AE87" s="9">
        <f t="shared" si="108"/>
        <v>78.929558435668042</v>
      </c>
      <c r="AF87" s="91">
        <f t="shared" si="160"/>
        <v>31.925333174277363</v>
      </c>
      <c r="AG87" s="91">
        <f t="shared" si="161"/>
        <v>22.577615946243231</v>
      </c>
      <c r="AH87" s="16">
        <f t="shared" si="109"/>
        <v>3.5751168803760511</v>
      </c>
      <c r="AI87" s="44">
        <f t="shared" si="110"/>
        <v>3.1430394074703636</v>
      </c>
      <c r="AJ87" s="44">
        <f t="shared" si="162"/>
        <v>2.0695274325794846</v>
      </c>
      <c r="AK87" s="55">
        <f t="shared" si="163"/>
        <v>0.23583714812412923</v>
      </c>
      <c r="AL87" s="52">
        <f t="shared" si="152"/>
        <v>1.8764327860108387</v>
      </c>
      <c r="AM87" s="52">
        <f t="shared" si="164"/>
        <v>1.1141126771388763</v>
      </c>
      <c r="AN87" s="85">
        <f t="shared" si="169"/>
        <v>7.629693610961457</v>
      </c>
      <c r="AO87" s="86">
        <f t="shared" si="170"/>
        <v>2.0652546376909315</v>
      </c>
    </row>
    <row r="88" spans="1:41" s="1" customFormat="1" ht="26.1" customHeight="1">
      <c r="B88" s="189"/>
      <c r="C88" s="7">
        <v>150</v>
      </c>
      <c r="D88" s="7">
        <v>30</v>
      </c>
      <c r="E88" s="7">
        <v>150</v>
      </c>
      <c r="F88" s="7">
        <f t="shared" si="153"/>
        <v>260</v>
      </c>
      <c r="G88" s="7">
        <f t="shared" si="154"/>
        <v>130</v>
      </c>
      <c r="H88" s="7">
        <f t="shared" si="98"/>
        <v>227.5</v>
      </c>
      <c r="I88" s="7">
        <f t="shared" si="155"/>
        <v>289.47574364968784</v>
      </c>
      <c r="J88" s="7">
        <f t="shared" si="165"/>
        <v>1.75</v>
      </c>
      <c r="K88" s="52">
        <v>55</v>
      </c>
      <c r="L88" s="7">
        <f t="shared" si="167"/>
        <v>25</v>
      </c>
      <c r="M88" s="7">
        <f t="shared" si="99"/>
        <v>396.63414600379974</v>
      </c>
      <c r="N88" s="7">
        <f t="shared" si="150"/>
        <v>324.90367153383102</v>
      </c>
      <c r="O88" s="7">
        <f t="shared" si="101"/>
        <v>3.0510318923369213</v>
      </c>
      <c r="P88" s="9">
        <f t="shared" si="102"/>
        <v>69.737871824843907</v>
      </c>
      <c r="Q88" s="9">
        <f t="shared" si="103"/>
        <v>171.18983074754993</v>
      </c>
      <c r="R88" s="9">
        <f t="shared" si="115"/>
        <v>120.46385128619691</v>
      </c>
      <c r="S88" s="91">
        <f t="shared" si="156"/>
        <v>52.303403868632934</v>
      </c>
      <c r="T88" s="91">
        <f t="shared" si="157"/>
        <v>31.320605372037956</v>
      </c>
      <c r="U88" s="36">
        <f t="shared" si="118"/>
        <v>2.5627893513430156</v>
      </c>
      <c r="V88" s="44">
        <f t="shared" si="158"/>
        <v>4.8440039884940722</v>
      </c>
      <c r="W88" s="44">
        <f t="shared" si="166"/>
        <v>3.1320041060154802</v>
      </c>
      <c r="X88" s="82">
        <v>-20</v>
      </c>
      <c r="Y88" s="11">
        <f t="shared" si="168"/>
        <v>10</v>
      </c>
      <c r="Z88" s="7">
        <f t="shared" si="104"/>
        <v>242.10044323827</v>
      </c>
      <c r="AA88" s="7">
        <f t="shared" si="151"/>
        <v>82.803228295561027</v>
      </c>
      <c r="AB88" s="36">
        <f t="shared" si="106"/>
        <v>1.8623111018328462</v>
      </c>
      <c r="AC88" s="9">
        <f t="shared" si="159"/>
        <v>42.567110899036486</v>
      </c>
      <c r="AD88" s="9">
        <f t="shared" si="107"/>
        <v>115.29200597229959</v>
      </c>
      <c r="AE88" s="9">
        <f t="shared" si="108"/>
        <v>78.929558435668042</v>
      </c>
      <c r="AF88" s="91">
        <f t="shared" si="160"/>
        <v>31.925333174277363</v>
      </c>
      <c r="AG88" s="91">
        <f t="shared" si="161"/>
        <v>22.577615946243231</v>
      </c>
      <c r="AH88" s="16">
        <f t="shared" si="109"/>
        <v>3.5751168803760511</v>
      </c>
      <c r="AI88" s="44">
        <f t="shared" si="110"/>
        <v>3.1430394074703636</v>
      </c>
      <c r="AJ88" s="44">
        <f t="shared" si="162"/>
        <v>2.0695274325794846</v>
      </c>
      <c r="AK88" s="55">
        <f t="shared" si="163"/>
        <v>0.23583714812412923</v>
      </c>
      <c r="AL88" s="52">
        <f t="shared" si="152"/>
        <v>1.8764327860108387</v>
      </c>
      <c r="AM88" s="52">
        <f t="shared" si="164"/>
        <v>1.1141126771388763</v>
      </c>
      <c r="AN88" s="85">
        <f t="shared" si="169"/>
        <v>7.629693610961457</v>
      </c>
      <c r="AO88" s="86">
        <f t="shared" si="170"/>
        <v>2.0652546376909315</v>
      </c>
    </row>
    <row r="89" spans="1:41" s="1" customFormat="1" ht="26.1" customHeight="1">
      <c r="B89" s="189"/>
      <c r="C89" s="7">
        <v>150</v>
      </c>
      <c r="D89" s="7">
        <v>35</v>
      </c>
      <c r="E89" s="7">
        <v>150</v>
      </c>
      <c r="F89" s="7">
        <f t="shared" si="153"/>
        <v>260</v>
      </c>
      <c r="G89" s="7">
        <f t="shared" si="154"/>
        <v>130</v>
      </c>
      <c r="H89" s="7">
        <f t="shared" si="98"/>
        <v>227.5</v>
      </c>
      <c r="I89" s="7">
        <f t="shared" si="155"/>
        <v>289.47574364968784</v>
      </c>
      <c r="J89" s="7">
        <f t="shared" si="165"/>
        <v>1.75</v>
      </c>
      <c r="K89" s="52">
        <v>55</v>
      </c>
      <c r="L89" s="7">
        <f t="shared" si="167"/>
        <v>20</v>
      </c>
      <c r="M89" s="7">
        <f t="shared" si="99"/>
        <v>396.63414600379974</v>
      </c>
      <c r="N89" s="7">
        <f t="shared" si="150"/>
        <v>324.90367153383102</v>
      </c>
      <c r="O89" s="7">
        <f t="shared" si="101"/>
        <v>3.0510318923369213</v>
      </c>
      <c r="P89" s="9">
        <f t="shared" si="102"/>
        <v>69.737871824843907</v>
      </c>
      <c r="Q89" s="9">
        <f t="shared" si="103"/>
        <v>171.18983074754993</v>
      </c>
      <c r="R89" s="9">
        <f t="shared" si="115"/>
        <v>120.46385128619691</v>
      </c>
      <c r="S89" s="91">
        <f t="shared" si="156"/>
        <v>52.303403868632934</v>
      </c>
      <c r="T89" s="91">
        <f t="shared" si="157"/>
        <v>31.320605372037956</v>
      </c>
      <c r="U89" s="36">
        <f t="shared" si="118"/>
        <v>2.5627893513430156</v>
      </c>
      <c r="V89" s="44">
        <f t="shared" si="158"/>
        <v>4.8440039884940722</v>
      </c>
      <c r="W89" s="44">
        <f t="shared" si="166"/>
        <v>3.1320041060154802</v>
      </c>
      <c r="X89" s="82">
        <v>-20</v>
      </c>
      <c r="Y89" s="11">
        <f t="shared" si="168"/>
        <v>15</v>
      </c>
      <c r="Z89" s="7">
        <f t="shared" si="104"/>
        <v>242.10044323827</v>
      </c>
      <c r="AA89" s="7">
        <f t="shared" si="151"/>
        <v>82.803228295561027</v>
      </c>
      <c r="AB89" s="36">
        <f t="shared" si="106"/>
        <v>1.8623111018328462</v>
      </c>
      <c r="AC89" s="9">
        <f t="shared" si="159"/>
        <v>42.567110899036486</v>
      </c>
      <c r="AD89" s="9">
        <f t="shared" si="107"/>
        <v>115.29200597229959</v>
      </c>
      <c r="AE89" s="9">
        <f t="shared" si="108"/>
        <v>78.929558435668042</v>
      </c>
      <c r="AF89" s="91">
        <f t="shared" si="160"/>
        <v>31.925333174277363</v>
      </c>
      <c r="AG89" s="91">
        <f t="shared" si="161"/>
        <v>22.577615946243231</v>
      </c>
      <c r="AH89" s="16">
        <f t="shared" si="109"/>
        <v>3.5751168803760511</v>
      </c>
      <c r="AI89" s="44">
        <f t="shared" si="110"/>
        <v>3.1430394074703636</v>
      </c>
      <c r="AJ89" s="44">
        <f t="shared" si="162"/>
        <v>2.0695274325794846</v>
      </c>
      <c r="AK89" s="55">
        <f t="shared" si="163"/>
        <v>0.23583714812412923</v>
      </c>
      <c r="AL89" s="52">
        <f t="shared" si="152"/>
        <v>1.8764327860108387</v>
      </c>
      <c r="AM89" s="52">
        <f t="shared" si="164"/>
        <v>1.1141126771388763</v>
      </c>
      <c r="AN89" s="85">
        <f t="shared" si="169"/>
        <v>7.629693610961457</v>
      </c>
      <c r="AO89" s="86">
        <f t="shared" si="170"/>
        <v>2.0652546376909315</v>
      </c>
    </row>
    <row r="90" spans="1:41" s="1" customFormat="1" ht="26.1" customHeight="1">
      <c r="B90" s="189"/>
      <c r="C90" s="7">
        <v>150</v>
      </c>
      <c r="D90" s="7">
        <v>40</v>
      </c>
      <c r="E90" s="7">
        <v>150</v>
      </c>
      <c r="F90" s="7">
        <f t="shared" si="153"/>
        <v>260</v>
      </c>
      <c r="G90" s="7">
        <f t="shared" si="154"/>
        <v>130</v>
      </c>
      <c r="H90" s="7">
        <f t="shared" si="98"/>
        <v>227.5</v>
      </c>
      <c r="I90" s="7">
        <f t="shared" si="155"/>
        <v>289.47574364968784</v>
      </c>
      <c r="J90" s="7">
        <f t="shared" si="165"/>
        <v>1.75</v>
      </c>
      <c r="K90" s="52">
        <v>55</v>
      </c>
      <c r="L90" s="7">
        <f t="shared" si="167"/>
        <v>15</v>
      </c>
      <c r="M90" s="7">
        <f t="shared" si="99"/>
        <v>396.63414600379974</v>
      </c>
      <c r="N90" s="7">
        <f t="shared" si="150"/>
        <v>324.90367153383102</v>
      </c>
      <c r="O90" s="7">
        <f t="shared" si="101"/>
        <v>3.0510318923369213</v>
      </c>
      <c r="P90" s="9">
        <f t="shared" si="102"/>
        <v>69.737871824843907</v>
      </c>
      <c r="Q90" s="9">
        <f t="shared" si="103"/>
        <v>171.18983074754993</v>
      </c>
      <c r="R90" s="9">
        <f t="shared" si="115"/>
        <v>120.46385128619691</v>
      </c>
      <c r="S90" s="91">
        <f t="shared" si="156"/>
        <v>52.303403868632934</v>
      </c>
      <c r="T90" s="91">
        <f t="shared" si="157"/>
        <v>31.320605372037956</v>
      </c>
      <c r="U90" s="36">
        <f t="shared" si="118"/>
        <v>2.5627893513430156</v>
      </c>
      <c r="V90" s="44">
        <f t="shared" si="158"/>
        <v>4.8440039884940722</v>
      </c>
      <c r="W90" s="44">
        <f t="shared" si="166"/>
        <v>3.1320041060154802</v>
      </c>
      <c r="X90" s="82">
        <v>-20</v>
      </c>
      <c r="Y90" s="11">
        <f t="shared" si="168"/>
        <v>20</v>
      </c>
      <c r="Z90" s="7">
        <f t="shared" si="104"/>
        <v>242.10044323827</v>
      </c>
      <c r="AA90" s="7">
        <f t="shared" si="151"/>
        <v>82.803228295561027</v>
      </c>
      <c r="AB90" s="36">
        <f t="shared" si="106"/>
        <v>1.8623111018328462</v>
      </c>
      <c r="AC90" s="9">
        <f t="shared" si="159"/>
        <v>42.567110899036486</v>
      </c>
      <c r="AD90" s="9">
        <f t="shared" si="107"/>
        <v>115.29200597229959</v>
      </c>
      <c r="AE90" s="9">
        <f t="shared" si="108"/>
        <v>78.929558435668042</v>
      </c>
      <c r="AF90" s="91">
        <f t="shared" si="160"/>
        <v>31.925333174277363</v>
      </c>
      <c r="AG90" s="91">
        <f t="shared" si="161"/>
        <v>22.577615946243231</v>
      </c>
      <c r="AH90" s="16">
        <f t="shared" si="109"/>
        <v>3.5751168803760511</v>
      </c>
      <c r="AI90" s="44">
        <f t="shared" si="110"/>
        <v>3.1430394074703636</v>
      </c>
      <c r="AJ90" s="44">
        <f t="shared" si="162"/>
        <v>2.0695274325794846</v>
      </c>
      <c r="AK90" s="55">
        <f t="shared" si="163"/>
        <v>0.23583714812412923</v>
      </c>
      <c r="AL90" s="52">
        <f t="shared" si="152"/>
        <v>1.8764327860108387</v>
      </c>
      <c r="AM90" s="52">
        <f t="shared" si="164"/>
        <v>1.1141126771388763</v>
      </c>
      <c r="AN90" s="85">
        <f t="shared" si="169"/>
        <v>7.629693610961457</v>
      </c>
      <c r="AO90" s="86">
        <f t="shared" si="170"/>
        <v>2.0652546376909315</v>
      </c>
    </row>
    <row r="91" spans="1:41" s="1" customFormat="1" ht="26.1" customHeight="1" thickBot="1">
      <c r="B91" s="190"/>
      <c r="C91" s="12">
        <v>150</v>
      </c>
      <c r="D91" s="12">
        <v>45</v>
      </c>
      <c r="E91" s="12">
        <v>150</v>
      </c>
      <c r="F91" s="12">
        <f t="shared" si="153"/>
        <v>260</v>
      </c>
      <c r="G91" s="12">
        <f t="shared" si="154"/>
        <v>130</v>
      </c>
      <c r="H91" s="12">
        <f t="shared" si="98"/>
        <v>227.5</v>
      </c>
      <c r="I91" s="12">
        <f t="shared" si="155"/>
        <v>289.47574364968784</v>
      </c>
      <c r="J91" s="12">
        <f t="shared" si="165"/>
        <v>1.75</v>
      </c>
      <c r="K91" s="57">
        <v>55</v>
      </c>
      <c r="L91" s="12">
        <f t="shared" si="167"/>
        <v>10</v>
      </c>
      <c r="M91" s="12">
        <f t="shared" si="99"/>
        <v>396.63414600379974</v>
      </c>
      <c r="N91" s="12">
        <f t="shared" si="150"/>
        <v>324.90367153383102</v>
      </c>
      <c r="O91" s="12">
        <f t="shared" si="101"/>
        <v>3.0510318923369213</v>
      </c>
      <c r="P91" s="13">
        <f t="shared" si="102"/>
        <v>69.737871824843907</v>
      </c>
      <c r="Q91" s="13">
        <f t="shared" si="103"/>
        <v>171.18983074754993</v>
      </c>
      <c r="R91" s="13">
        <f t="shared" si="115"/>
        <v>120.46385128619691</v>
      </c>
      <c r="S91" s="93">
        <f t="shared" si="156"/>
        <v>52.303403868632934</v>
      </c>
      <c r="T91" s="93">
        <f t="shared" si="157"/>
        <v>31.320605372037956</v>
      </c>
      <c r="U91" s="37">
        <f t="shared" si="118"/>
        <v>2.5627893513430156</v>
      </c>
      <c r="V91" s="45">
        <f t="shared" si="158"/>
        <v>4.8440039884940722</v>
      </c>
      <c r="W91" s="45">
        <f t="shared" si="166"/>
        <v>3.1320041060154802</v>
      </c>
      <c r="X91" s="83">
        <v>-20</v>
      </c>
      <c r="Y91" s="14">
        <f t="shared" si="168"/>
        <v>25</v>
      </c>
      <c r="Z91" s="12">
        <f t="shared" si="104"/>
        <v>242.10044323827</v>
      </c>
      <c r="AA91" s="12">
        <f t="shared" si="151"/>
        <v>82.803228295561027</v>
      </c>
      <c r="AB91" s="37">
        <f t="shared" si="106"/>
        <v>1.8623111018328462</v>
      </c>
      <c r="AC91" s="13">
        <f t="shared" si="159"/>
        <v>42.567110899036486</v>
      </c>
      <c r="AD91" s="13">
        <f t="shared" si="107"/>
        <v>115.29200597229959</v>
      </c>
      <c r="AE91" s="13">
        <f t="shared" si="108"/>
        <v>78.929558435668042</v>
      </c>
      <c r="AF91" s="93">
        <f t="shared" si="160"/>
        <v>31.925333174277363</v>
      </c>
      <c r="AG91" s="93">
        <f t="shared" si="161"/>
        <v>22.577615946243231</v>
      </c>
      <c r="AH91" s="17">
        <f t="shared" si="109"/>
        <v>3.5751168803760511</v>
      </c>
      <c r="AI91" s="45">
        <f t="shared" si="110"/>
        <v>3.1430394074703636</v>
      </c>
      <c r="AJ91" s="45">
        <f t="shared" si="162"/>
        <v>2.0695274325794846</v>
      </c>
      <c r="AK91" s="56">
        <f t="shared" si="163"/>
        <v>0.23583714812412923</v>
      </c>
      <c r="AL91" s="57">
        <f t="shared" si="152"/>
        <v>1.8764327860108387</v>
      </c>
      <c r="AM91" s="57">
        <f t="shared" si="164"/>
        <v>1.1141126771388763</v>
      </c>
      <c r="AN91" s="85">
        <f t="shared" si="169"/>
        <v>7.629693610961457</v>
      </c>
      <c r="AO91" s="86">
        <f t="shared" si="170"/>
        <v>2.0652546376909315</v>
      </c>
    </row>
    <row r="92" spans="1:41" s="1" customFormat="1" ht="26.1" customHeight="1">
      <c r="A92" s="3"/>
      <c r="B92" s="188">
        <v>175</v>
      </c>
      <c r="C92" s="5">
        <v>175</v>
      </c>
      <c r="D92" s="5">
        <v>0</v>
      </c>
      <c r="E92" s="5">
        <v>150</v>
      </c>
      <c r="F92" s="5">
        <f>C92+20+E92-60</f>
        <v>285</v>
      </c>
      <c r="G92" s="5">
        <f>C92-20</f>
        <v>155</v>
      </c>
      <c r="H92" s="5">
        <f t="shared" si="98"/>
        <v>227.5</v>
      </c>
      <c r="I92" s="5">
        <f>2*P92+E92</f>
        <v>242.37604307034013</v>
      </c>
      <c r="J92" s="5">
        <v>1.75</v>
      </c>
      <c r="K92" s="51">
        <v>30</v>
      </c>
      <c r="L92" s="5">
        <f t="shared" si="167"/>
        <v>30</v>
      </c>
      <c r="M92" s="5">
        <f t="shared" si="99"/>
        <v>262.69437248127969</v>
      </c>
      <c r="N92" s="5">
        <f t="shared" si="150"/>
        <v>131.34718624063984</v>
      </c>
      <c r="O92" s="5">
        <f t="shared" si="101"/>
        <v>2.0207259421636898</v>
      </c>
      <c r="P92" s="24">
        <f t="shared" si="102"/>
        <v>46.188021535170058</v>
      </c>
      <c r="Q92" s="24">
        <f t="shared" si="103"/>
        <v>122.97560733739027</v>
      </c>
      <c r="R92" s="24">
        <f t="shared" si="115"/>
        <v>87.949691006552996</v>
      </c>
      <c r="S92" s="92">
        <f>30/COS(K92*PI()/180)</f>
        <v>34.641016151377542</v>
      </c>
      <c r="T92" s="92">
        <f>20/COS(ATAN((N92+R92-Q92)/H92))</f>
        <v>21.718740840658874</v>
      </c>
      <c r="U92" s="35">
        <f t="shared" si="118"/>
        <v>3.7115374447904514</v>
      </c>
      <c r="V92" s="25">
        <f>(P92*J92*(F92^2-G92^2)/2+J92*(F92^3-G92^3)/(6*U92))/1000000</f>
        <v>3.8382201792580761</v>
      </c>
      <c r="W92" s="25">
        <f>(J92*(P92+S92+T92)*(F92-G92)*60+J92*(F92^2-G92^2)*60/(2*U92))/1000000</f>
        <v>2.20887584413871</v>
      </c>
      <c r="X92" s="80">
        <v>30</v>
      </c>
      <c r="Y92" s="72">
        <f>X92+D92</f>
        <v>30</v>
      </c>
      <c r="Z92" s="5">
        <f t="shared" si="104"/>
        <v>262.69437248127969</v>
      </c>
      <c r="AA92" s="5">
        <f t="shared" si="151"/>
        <v>131.34718624063984</v>
      </c>
      <c r="AB92" s="35">
        <f t="shared" si="106"/>
        <v>2.0207259421636898</v>
      </c>
      <c r="AC92" s="24">
        <f>40/COS(ABS(X92)*PI()/180)</f>
        <v>46.188021535170058</v>
      </c>
      <c r="AD92" s="24">
        <f t="shared" si="107"/>
        <v>122.97560733739027</v>
      </c>
      <c r="AE92" s="24">
        <f t="shared" si="108"/>
        <v>87.949691006552996</v>
      </c>
      <c r="AF92" s="92">
        <f>30/COS(X92*PI()/180)</f>
        <v>34.641016151377542</v>
      </c>
      <c r="AG92" s="92">
        <f>IF(X92&gt;0,20/COS(ATAN((AA92+AE92-AD92)/H92)),20/COS(ATAN((AA92-AE92+AD92)/H92)))</f>
        <v>21.718740840658874</v>
      </c>
      <c r="AH92" s="26">
        <f t="shared" si="109"/>
        <v>3.7115374447904514</v>
      </c>
      <c r="AI92" s="25">
        <f t="shared" si="110"/>
        <v>3.8382201792580761</v>
      </c>
      <c r="AJ92" s="25">
        <f>(J92*(AC92+AF92+AG92)*(F92-G92)*60+J92*(F92^2-G92^2)*60/(2*AH92))/1000000</f>
        <v>2.20887584413871</v>
      </c>
      <c r="AK92" s="54">
        <f>(0.2*0.4-0.05*0.05/2)*(I92/100+0.1)</f>
        <v>0.19874613391789292</v>
      </c>
      <c r="AL92" s="51">
        <f t="shared" si="152"/>
        <v>1.6289719430559619</v>
      </c>
      <c r="AM92" s="51">
        <f>0.6*0.6*(I92/100+0.2)</f>
        <v>0.94455375505322459</v>
      </c>
      <c r="AN92" s="89">
        <f>IF(X92&gt;0,(E92+E92+N92+AA92)*H92/2/10000*0.4+(E92+N92+AA92+R92+T92+AE92+AG92)/100*2*0.4,(E92+E92+N92-AA92)*H92/2/10000*0.4+(E92+N92-AA92+R92+T92+AE92+AG92)/100*2*0.4)</f>
        <v>7.61650928419545</v>
      </c>
      <c r="AO92" s="90">
        <f>IF(X92&gt;0,(E92+N92+AA92+R92+T92+AE92+AG92)/100*0.8*0.4,(E92+N92-AA92+R92+T92+AE92+AG92)/100*0.8*0.4)</f>
        <v>2.0224999557622509</v>
      </c>
    </row>
    <row r="93" spans="1:41" s="1" customFormat="1" ht="26.1" customHeight="1">
      <c r="A93" s="4"/>
      <c r="B93" s="189"/>
      <c r="C93" s="7">
        <v>175</v>
      </c>
      <c r="D93" s="7">
        <v>5</v>
      </c>
      <c r="E93" s="7">
        <v>150</v>
      </c>
      <c r="F93" s="7">
        <f t="shared" ref="F93:F101" si="171">C93+20+E93-60</f>
        <v>285</v>
      </c>
      <c r="G93" s="7">
        <f t="shared" ref="G93:G101" si="172">C93-20</f>
        <v>155</v>
      </c>
      <c r="H93" s="7">
        <f t="shared" si="98"/>
        <v>227.5</v>
      </c>
      <c r="I93" s="7">
        <f t="shared" ref="I93:I101" si="173">2*P93+E93</f>
        <v>247.66196710091648</v>
      </c>
      <c r="J93" s="7">
        <f>J92</f>
        <v>1.75</v>
      </c>
      <c r="K93" s="52">
        <v>35</v>
      </c>
      <c r="L93" s="7">
        <f t="shared" si="167"/>
        <v>30</v>
      </c>
      <c r="M93" s="7">
        <f t="shared" si="99"/>
        <v>277.72621894323123</v>
      </c>
      <c r="N93" s="7">
        <f t="shared" si="150"/>
        <v>159.29721494270896</v>
      </c>
      <c r="O93" s="7">
        <f t="shared" si="101"/>
        <v>2.1363555303325481</v>
      </c>
      <c r="P93" s="9">
        <f t="shared" si="102"/>
        <v>48.830983550458242</v>
      </c>
      <c r="Q93" s="9">
        <f t="shared" si="103"/>
        <v>129.22382453670778</v>
      </c>
      <c r="R93" s="9">
        <f t="shared" si="115"/>
        <v>92.55340584122554</v>
      </c>
      <c r="S93" s="91">
        <f t="shared" ref="S93:S101" si="174">30/COS(K93*PI()/180)</f>
        <v>36.623237662843678</v>
      </c>
      <c r="T93" s="91">
        <f t="shared" ref="T93:T101" si="175">20/COS(ATAN((N93+R93-Q93)/H93))</f>
        <v>22.720399274298607</v>
      </c>
      <c r="U93" s="36">
        <f t="shared" si="118"/>
        <v>3.5450917830947986</v>
      </c>
      <c r="V93" s="44">
        <f t="shared" ref="V93:V101" si="176">(P93*J93*(F93^2-G93^2)/2+J93*(F93^3-G93^3)/(6*U93))/1000000</f>
        <v>4.0421716098257283</v>
      </c>
      <c r="W93" s="44">
        <f>(J93*(P93+S93+T93)*(F93-G93)*60+J93*(F93^2-G93^2)*60/(2*U93))/1000000</f>
        <v>2.3236702415213868</v>
      </c>
      <c r="X93" s="81">
        <v>0</v>
      </c>
      <c r="Y93" s="11">
        <f>X93+D93</f>
        <v>5</v>
      </c>
      <c r="Z93" s="7">
        <f t="shared" si="104"/>
        <v>227.5</v>
      </c>
      <c r="AA93" s="7">
        <f t="shared" si="151"/>
        <v>0</v>
      </c>
      <c r="AB93" s="36">
        <f t="shared" si="106"/>
        <v>1.75</v>
      </c>
      <c r="AC93" s="9">
        <f t="shared" ref="AC93:AC101" si="177">40/COS(ABS(X93)*PI()/180)</f>
        <v>40</v>
      </c>
      <c r="AD93" s="9">
        <f t="shared" si="107"/>
        <v>111.25</v>
      </c>
      <c r="AE93" s="9">
        <f t="shared" si="108"/>
        <v>78.75</v>
      </c>
      <c r="AF93" s="91">
        <f t="shared" ref="AF93:AF101" si="178">30/COS(X93*PI()/180)</f>
        <v>30</v>
      </c>
      <c r="AG93" s="91">
        <f t="shared" ref="AG93:AG101" si="179">IF(X93&gt;0,20/COS(ATAN((AA93+AE93-AD93)/H93)),20/COS(ATAN((AA93-AE93+AD93)/H93)))</f>
        <v>20.203050891044214</v>
      </c>
      <c r="AH93" s="16">
        <f t="shared" si="109"/>
        <v>4</v>
      </c>
      <c r="AI93" s="44">
        <f t="shared" si="110"/>
        <v>3.4184244791666671</v>
      </c>
      <c r="AJ93" s="44">
        <f t="shared" ref="AJ93:AJ101" si="180">(J93*(AC93+AF93+AG93)*(F93-G93)*60+J93*(F93^2-G93^2)*60/(2*AH93))/1000000</f>
        <v>1.9820216446627537</v>
      </c>
      <c r="AK93" s="55">
        <f t="shared" ref="AK93:AK101" si="181">(0.2*0.4-0.05*0.05/2)*(I93/100+0.1)</f>
        <v>0.20290879909197179</v>
      </c>
      <c r="AL93" s="52">
        <f t="shared" si="152"/>
        <v>1.6892314770045331</v>
      </c>
      <c r="AM93" s="52">
        <f t="shared" ref="AM93:AM101" si="182">0.6*0.6*(I93/100+0.2)</f>
        <v>0.96358308156329942</v>
      </c>
      <c r="AN93" s="85">
        <f>IF(X93&gt;0,(E93+E93+N93+AA93)*H93/2/10000*0.4+(E93+N93+AA93+R93+T93+AE93+AG93)/100*2*0.4,(E93+E93+N93-AA93)*H93/2/10000*0.4+(E93+N93-AA93+R93+T93+AE93+AG93)/100*2*0.4)</f>
        <v>6.2779948955835447</v>
      </c>
      <c r="AO93" s="86">
        <f>IF(X93&gt;0,(E93+N93+AA93+R93+T93+AE93+AG93)/100*0.8*0.4,(E93+N93-AA93+R93+T93+AE93+AG93)/100*0.8*0.4)</f>
        <v>1.6752770270376875</v>
      </c>
    </row>
    <row r="94" spans="1:41" s="1" customFormat="1" ht="26.1" customHeight="1">
      <c r="A94" s="4"/>
      <c r="B94" s="189"/>
      <c r="C94" s="7">
        <v>175</v>
      </c>
      <c r="D94" s="7">
        <v>10</v>
      </c>
      <c r="E94" s="7">
        <v>150</v>
      </c>
      <c r="F94" s="7">
        <f t="shared" si="171"/>
        <v>285</v>
      </c>
      <c r="G94" s="7">
        <f t="shared" si="172"/>
        <v>155</v>
      </c>
      <c r="H94" s="7">
        <f t="shared" si="98"/>
        <v>227.5</v>
      </c>
      <c r="I94" s="7">
        <f t="shared" si="173"/>
        <v>247.66196710091648</v>
      </c>
      <c r="J94" s="7">
        <f t="shared" ref="J94:J101" si="183">J93</f>
        <v>1.75</v>
      </c>
      <c r="K94" s="52">
        <v>35</v>
      </c>
      <c r="L94" s="7">
        <f t="shared" si="167"/>
        <v>25</v>
      </c>
      <c r="M94" s="7">
        <f t="shared" si="99"/>
        <v>277.72621894323123</v>
      </c>
      <c r="N94" s="7">
        <f t="shared" si="150"/>
        <v>159.29721494270896</v>
      </c>
      <c r="O94" s="7">
        <f t="shared" si="101"/>
        <v>2.1363555303325481</v>
      </c>
      <c r="P94" s="9">
        <f t="shared" si="102"/>
        <v>48.830983550458242</v>
      </c>
      <c r="Q94" s="9">
        <f t="shared" si="103"/>
        <v>129.22382453670778</v>
      </c>
      <c r="R94" s="9">
        <f t="shared" si="115"/>
        <v>92.55340584122554</v>
      </c>
      <c r="S94" s="91">
        <f t="shared" si="174"/>
        <v>36.623237662843678</v>
      </c>
      <c r="T94" s="91">
        <f t="shared" si="175"/>
        <v>22.720399274298607</v>
      </c>
      <c r="U94" s="36">
        <f t="shared" si="118"/>
        <v>3.5450917830947986</v>
      </c>
      <c r="V94" s="44">
        <f t="shared" si="176"/>
        <v>4.0421716098257283</v>
      </c>
      <c r="W94" s="44">
        <f t="shared" ref="W94:W101" si="184">(J94*(P94+S94+T94)*(F94-G94)*60+J94*(F94^2-G94^2)*60/(2*U94))/1000000</f>
        <v>2.3236702415213868</v>
      </c>
      <c r="X94" s="81">
        <v>0</v>
      </c>
      <c r="Y94" s="11">
        <f>X94+D94</f>
        <v>10</v>
      </c>
      <c r="Z94" s="7">
        <f t="shared" si="104"/>
        <v>227.5</v>
      </c>
      <c r="AA94" s="7">
        <f t="shared" si="151"/>
        <v>0</v>
      </c>
      <c r="AB94" s="36">
        <f t="shared" si="106"/>
        <v>1.75</v>
      </c>
      <c r="AC94" s="9">
        <f t="shared" si="177"/>
        <v>40</v>
      </c>
      <c r="AD94" s="9">
        <f t="shared" si="107"/>
        <v>111.25</v>
      </c>
      <c r="AE94" s="9">
        <f t="shared" si="108"/>
        <v>78.75</v>
      </c>
      <c r="AF94" s="91">
        <f t="shared" si="178"/>
        <v>30</v>
      </c>
      <c r="AG94" s="91">
        <f t="shared" si="179"/>
        <v>20.203050891044214</v>
      </c>
      <c r="AH94" s="16">
        <f t="shared" si="109"/>
        <v>4</v>
      </c>
      <c r="AI94" s="44">
        <f t="shared" si="110"/>
        <v>3.4184244791666671</v>
      </c>
      <c r="AJ94" s="44">
        <f t="shared" si="180"/>
        <v>1.9820216446627537</v>
      </c>
      <c r="AK94" s="55">
        <f t="shared" si="181"/>
        <v>0.20290879909197179</v>
      </c>
      <c r="AL94" s="52">
        <f t="shared" si="152"/>
        <v>1.6892314770045331</v>
      </c>
      <c r="AM94" s="52">
        <f t="shared" si="182"/>
        <v>0.96358308156329942</v>
      </c>
      <c r="AN94" s="85">
        <f>IF(X94&gt;0,(E94+E94+N94+AA94)*H94/2/10000*0.4+(E94+N94+AA94+R94+T94+AE94+AG94)/100*2*0.4,(E94+E94+N94-AA94)*H94/2/10000*0.4+(E94+N94-AA94+R94+T94+AE94+AG94)/100*2*0.4)</f>
        <v>6.2779948955835447</v>
      </c>
      <c r="AO94" s="86">
        <f>IF(X94&gt;0,(E94+N94+AA94+R94+T94+AE94+AG94)/100*0.8*0.4,(E94+N94-AA94+R94+T94+AE94+AG94)/100*0.8*0.4)</f>
        <v>1.6752770270376875</v>
      </c>
    </row>
    <row r="95" spans="1:41" s="1" customFormat="1" ht="26.1" customHeight="1">
      <c r="A95" s="4"/>
      <c r="B95" s="189"/>
      <c r="C95" s="7">
        <v>175</v>
      </c>
      <c r="D95" s="7">
        <v>15</v>
      </c>
      <c r="E95" s="7">
        <v>150</v>
      </c>
      <c r="F95" s="7">
        <f t="shared" si="171"/>
        <v>285</v>
      </c>
      <c r="G95" s="7">
        <f t="shared" si="172"/>
        <v>155</v>
      </c>
      <c r="H95" s="7">
        <f t="shared" si="98"/>
        <v>227.5</v>
      </c>
      <c r="I95" s="7">
        <f t="shared" si="173"/>
        <v>247.66196710091648</v>
      </c>
      <c r="J95" s="7">
        <f t="shared" si="183"/>
        <v>1.75</v>
      </c>
      <c r="K95" s="52">
        <v>35</v>
      </c>
      <c r="L95" s="7">
        <f>K95-D95</f>
        <v>20</v>
      </c>
      <c r="M95" s="7">
        <f t="shared" si="99"/>
        <v>277.72621894323123</v>
      </c>
      <c r="N95" s="7">
        <f t="shared" si="150"/>
        <v>159.29721494270896</v>
      </c>
      <c r="O95" s="7">
        <f t="shared" si="101"/>
        <v>2.1363555303325481</v>
      </c>
      <c r="P95" s="9">
        <f t="shared" si="102"/>
        <v>48.830983550458242</v>
      </c>
      <c r="Q95" s="9">
        <f t="shared" si="103"/>
        <v>129.22382453670778</v>
      </c>
      <c r="R95" s="9">
        <f t="shared" si="115"/>
        <v>92.55340584122554</v>
      </c>
      <c r="S95" s="91">
        <f t="shared" si="174"/>
        <v>36.623237662843678</v>
      </c>
      <c r="T95" s="91">
        <f t="shared" si="175"/>
        <v>22.720399274298607</v>
      </c>
      <c r="U95" s="36">
        <f t="shared" si="118"/>
        <v>3.5450917830947986</v>
      </c>
      <c r="V95" s="44">
        <f t="shared" si="176"/>
        <v>4.0421716098257283</v>
      </c>
      <c r="W95" s="44">
        <f t="shared" si="184"/>
        <v>2.3236702415213868</v>
      </c>
      <c r="X95" s="81">
        <v>0</v>
      </c>
      <c r="Y95" s="11">
        <f>X95+D95</f>
        <v>15</v>
      </c>
      <c r="Z95" s="7">
        <f t="shared" si="104"/>
        <v>227.5</v>
      </c>
      <c r="AA95" s="7">
        <f t="shared" si="151"/>
        <v>0</v>
      </c>
      <c r="AB95" s="36">
        <f t="shared" si="106"/>
        <v>1.75</v>
      </c>
      <c r="AC95" s="9">
        <f t="shared" si="177"/>
        <v>40</v>
      </c>
      <c r="AD95" s="9">
        <f t="shared" si="107"/>
        <v>111.25</v>
      </c>
      <c r="AE95" s="9">
        <f t="shared" si="108"/>
        <v>78.75</v>
      </c>
      <c r="AF95" s="91">
        <f t="shared" si="178"/>
        <v>30</v>
      </c>
      <c r="AG95" s="91">
        <f t="shared" si="179"/>
        <v>20.203050891044214</v>
      </c>
      <c r="AH95" s="16">
        <f t="shared" si="109"/>
        <v>4</v>
      </c>
      <c r="AI95" s="44">
        <f t="shared" si="110"/>
        <v>3.4184244791666671</v>
      </c>
      <c r="AJ95" s="44">
        <f t="shared" si="180"/>
        <v>1.9820216446627537</v>
      </c>
      <c r="AK95" s="55">
        <f t="shared" si="181"/>
        <v>0.20290879909197179</v>
      </c>
      <c r="AL95" s="52">
        <f t="shared" si="152"/>
        <v>1.6892314770045331</v>
      </c>
      <c r="AM95" s="52">
        <f t="shared" si="182"/>
        <v>0.96358308156329942</v>
      </c>
      <c r="AN95" s="85">
        <f>IF(X95&gt;0,(E95+E95+N95+AA95)*H95/2/10000*0.4+(E95+N95+AA95+R95+T95+AE95+AG95)/100*2*0.4,(E95+E95+N95-AA95)*H95/2/10000*0.4+(E95+N95-AA95+R95+T95+AE95+AG95)/100*2*0.4)</f>
        <v>6.2779948955835447</v>
      </c>
      <c r="AO95" s="86">
        <f>IF(X95&gt;0,(E95+N95+AA95+R95+T95+AE95+AG95)/100*0.8*0.4,(E95+N95-AA95+R95+T95+AE95+AG95)/100*0.8*0.4)</f>
        <v>1.6752770270376875</v>
      </c>
    </row>
    <row r="96" spans="1:41" s="1" customFormat="1" ht="26.1" customHeight="1">
      <c r="B96" s="189"/>
      <c r="C96" s="7">
        <v>175</v>
      </c>
      <c r="D96" s="7">
        <v>20</v>
      </c>
      <c r="E96" s="7">
        <v>150</v>
      </c>
      <c r="F96" s="7">
        <f t="shared" si="171"/>
        <v>285</v>
      </c>
      <c r="G96" s="7">
        <f t="shared" si="172"/>
        <v>155</v>
      </c>
      <c r="H96" s="7">
        <f t="shared" si="98"/>
        <v>227.5</v>
      </c>
      <c r="I96" s="7">
        <f t="shared" si="173"/>
        <v>247.66196710091648</v>
      </c>
      <c r="J96" s="7">
        <f t="shared" si="183"/>
        <v>1.75</v>
      </c>
      <c r="K96" s="52">
        <v>35</v>
      </c>
      <c r="L96" s="7">
        <f t="shared" ref="L96:L101" si="185">K96-D96</f>
        <v>15</v>
      </c>
      <c r="M96" s="7">
        <f t="shared" si="99"/>
        <v>277.72621894323123</v>
      </c>
      <c r="N96" s="7">
        <f t="shared" si="150"/>
        <v>159.29721494270896</v>
      </c>
      <c r="O96" s="7">
        <f t="shared" si="101"/>
        <v>2.1363555303325481</v>
      </c>
      <c r="P96" s="9">
        <f t="shared" si="102"/>
        <v>48.830983550458242</v>
      </c>
      <c r="Q96" s="9">
        <f t="shared" si="103"/>
        <v>129.22382453670778</v>
      </c>
      <c r="R96" s="9">
        <f t="shared" si="115"/>
        <v>92.55340584122554</v>
      </c>
      <c r="S96" s="91">
        <f t="shared" si="174"/>
        <v>36.623237662843678</v>
      </c>
      <c r="T96" s="91">
        <f t="shared" si="175"/>
        <v>22.720399274298607</v>
      </c>
      <c r="U96" s="36">
        <f t="shared" si="118"/>
        <v>3.5450917830947986</v>
      </c>
      <c r="V96" s="44">
        <f t="shared" si="176"/>
        <v>4.0421716098257283</v>
      </c>
      <c r="W96" s="44">
        <f t="shared" si="184"/>
        <v>2.3236702415213868</v>
      </c>
      <c r="X96" s="81">
        <v>0</v>
      </c>
      <c r="Y96" s="11">
        <f t="shared" ref="Y96:Y101" si="186">X96+D96</f>
        <v>20</v>
      </c>
      <c r="Z96" s="7">
        <f t="shared" si="104"/>
        <v>227.5</v>
      </c>
      <c r="AA96" s="7">
        <f t="shared" si="151"/>
        <v>0</v>
      </c>
      <c r="AB96" s="36">
        <f t="shared" si="106"/>
        <v>1.75</v>
      </c>
      <c r="AC96" s="9">
        <f t="shared" si="177"/>
        <v>40</v>
      </c>
      <c r="AD96" s="9">
        <f t="shared" si="107"/>
        <v>111.25</v>
      </c>
      <c r="AE96" s="9">
        <f t="shared" si="108"/>
        <v>78.75</v>
      </c>
      <c r="AF96" s="91">
        <f t="shared" si="178"/>
        <v>30</v>
      </c>
      <c r="AG96" s="91">
        <f t="shared" si="179"/>
        <v>20.203050891044214</v>
      </c>
      <c r="AH96" s="16">
        <f t="shared" si="109"/>
        <v>4</v>
      </c>
      <c r="AI96" s="44">
        <f t="shared" si="110"/>
        <v>3.4184244791666671</v>
      </c>
      <c r="AJ96" s="44">
        <f t="shared" si="180"/>
        <v>1.9820216446627537</v>
      </c>
      <c r="AK96" s="55">
        <f t="shared" si="181"/>
        <v>0.20290879909197179</v>
      </c>
      <c r="AL96" s="52">
        <f t="shared" si="152"/>
        <v>1.6892314770045331</v>
      </c>
      <c r="AM96" s="52">
        <f t="shared" si="182"/>
        <v>0.96358308156329942</v>
      </c>
      <c r="AN96" s="85">
        <f t="shared" ref="AN96:AN101" si="187">IF(X96&gt;0,(E96+E96+N96+AA96)*H96/2/10000*0.4+(E96+N96+AA96+R96+T96+AE96+AG96)/100*2*0.4,(E96+E96+N96-AA96)*H96/2/10000*0.4+(E96+N96-AA96+R96+T96+AE96+AG96)/100*2*0.4)</f>
        <v>6.2779948955835447</v>
      </c>
      <c r="AO96" s="86">
        <f t="shared" ref="AO96:AO101" si="188">IF(X96&gt;0,(E96+N96+AA96+R96+T96+AE96+AG96)/100*0.8*0.4,(E96+N96-AA96+R96+T96+AE96+AG96)/100*0.8*0.4)</f>
        <v>1.6752770270376875</v>
      </c>
    </row>
    <row r="97" spans="2:41" s="1" customFormat="1" ht="26.1" customHeight="1">
      <c r="B97" s="189"/>
      <c r="C97" s="7">
        <v>175</v>
      </c>
      <c r="D97" s="7">
        <v>25</v>
      </c>
      <c r="E97" s="7">
        <v>150</v>
      </c>
      <c r="F97" s="7">
        <f t="shared" si="171"/>
        <v>285</v>
      </c>
      <c r="G97" s="7">
        <f t="shared" si="172"/>
        <v>155</v>
      </c>
      <c r="H97" s="7">
        <f t="shared" si="98"/>
        <v>227.5</v>
      </c>
      <c r="I97" s="7">
        <f t="shared" si="173"/>
        <v>289.47574364968784</v>
      </c>
      <c r="J97" s="7">
        <f t="shared" si="183"/>
        <v>1.75</v>
      </c>
      <c r="K97" s="52">
        <v>55</v>
      </c>
      <c r="L97" s="7">
        <f t="shared" si="185"/>
        <v>30</v>
      </c>
      <c r="M97" s="7">
        <f t="shared" si="99"/>
        <v>396.63414600379974</v>
      </c>
      <c r="N97" s="7">
        <f t="shared" si="150"/>
        <v>324.90367153383102</v>
      </c>
      <c r="O97" s="7">
        <f t="shared" si="101"/>
        <v>3.0510318923369213</v>
      </c>
      <c r="P97" s="9">
        <f t="shared" si="102"/>
        <v>69.737871824843907</v>
      </c>
      <c r="Q97" s="9">
        <f t="shared" si="103"/>
        <v>180.94482679781009</v>
      </c>
      <c r="R97" s="9">
        <f t="shared" si="115"/>
        <v>130.21884733645712</v>
      </c>
      <c r="S97" s="91">
        <f t="shared" si="174"/>
        <v>52.303403868632934</v>
      </c>
      <c r="T97" s="91">
        <f t="shared" si="175"/>
        <v>31.320605372037956</v>
      </c>
      <c r="U97" s="36">
        <f t="shared" si="118"/>
        <v>2.5627893513430156</v>
      </c>
      <c r="V97" s="44">
        <f t="shared" si="176"/>
        <v>5.7011349167954668</v>
      </c>
      <c r="W97" s="44">
        <f t="shared" si="184"/>
        <v>3.265159802101532</v>
      </c>
      <c r="X97" s="82">
        <v>-20</v>
      </c>
      <c r="Y97" s="11">
        <f t="shared" si="186"/>
        <v>5</v>
      </c>
      <c r="Z97" s="7">
        <f t="shared" si="104"/>
        <v>242.10044323827</v>
      </c>
      <c r="AA97" s="7">
        <f t="shared" si="151"/>
        <v>82.803228295561027</v>
      </c>
      <c r="AB97" s="36">
        <f t="shared" si="106"/>
        <v>1.8623111018328462</v>
      </c>
      <c r="AC97" s="9">
        <f t="shared" si="177"/>
        <v>42.567110899036486</v>
      </c>
      <c r="AD97" s="9">
        <f t="shared" si="107"/>
        <v>122.28478434472873</v>
      </c>
      <c r="AE97" s="9">
        <f t="shared" si="108"/>
        <v>85.922336808097185</v>
      </c>
      <c r="AF97" s="91">
        <f t="shared" si="178"/>
        <v>31.925333174277363</v>
      </c>
      <c r="AG97" s="91">
        <f t="shared" si="179"/>
        <v>22.577615946243231</v>
      </c>
      <c r="AH97" s="16">
        <f t="shared" si="109"/>
        <v>3.5751168803760511</v>
      </c>
      <c r="AI97" s="44">
        <f t="shared" si="110"/>
        <v>3.7152426947521171</v>
      </c>
      <c r="AJ97" s="44">
        <f t="shared" si="180"/>
        <v>2.1649788573631423</v>
      </c>
      <c r="AK97" s="55">
        <f t="shared" si="181"/>
        <v>0.23583714812412923</v>
      </c>
      <c r="AL97" s="52">
        <f t="shared" si="152"/>
        <v>2.1659085296605265</v>
      </c>
      <c r="AM97" s="52">
        <f t="shared" si="182"/>
        <v>1.1141126771388763</v>
      </c>
      <c r="AN97" s="85">
        <f t="shared" si="187"/>
        <v>7.7636758063429721</v>
      </c>
      <c r="AO97" s="86">
        <f t="shared" si="188"/>
        <v>2.1188475158435374</v>
      </c>
    </row>
    <row r="98" spans="2:41" s="1" customFormat="1" ht="26.1" customHeight="1">
      <c r="B98" s="189"/>
      <c r="C98" s="7">
        <v>175</v>
      </c>
      <c r="D98" s="7">
        <v>30</v>
      </c>
      <c r="E98" s="7">
        <v>150</v>
      </c>
      <c r="F98" s="7">
        <f t="shared" si="171"/>
        <v>285</v>
      </c>
      <c r="G98" s="7">
        <f t="shared" si="172"/>
        <v>155</v>
      </c>
      <c r="H98" s="7">
        <f t="shared" si="98"/>
        <v>227.5</v>
      </c>
      <c r="I98" s="7">
        <f t="shared" si="173"/>
        <v>289.47574364968784</v>
      </c>
      <c r="J98" s="7">
        <f t="shared" si="183"/>
        <v>1.75</v>
      </c>
      <c r="K98" s="52">
        <v>55</v>
      </c>
      <c r="L98" s="7">
        <f t="shared" si="185"/>
        <v>25</v>
      </c>
      <c r="M98" s="7">
        <f t="shared" si="99"/>
        <v>396.63414600379974</v>
      </c>
      <c r="N98" s="7">
        <f t="shared" si="150"/>
        <v>324.90367153383102</v>
      </c>
      <c r="O98" s="7">
        <f t="shared" si="101"/>
        <v>3.0510318923369213</v>
      </c>
      <c r="P98" s="9">
        <f t="shared" si="102"/>
        <v>69.737871824843907</v>
      </c>
      <c r="Q98" s="9">
        <f t="shared" si="103"/>
        <v>180.94482679781009</v>
      </c>
      <c r="R98" s="9">
        <f t="shared" si="115"/>
        <v>130.21884733645712</v>
      </c>
      <c r="S98" s="91">
        <f t="shared" si="174"/>
        <v>52.303403868632934</v>
      </c>
      <c r="T98" s="91">
        <f t="shared" si="175"/>
        <v>31.320605372037956</v>
      </c>
      <c r="U98" s="36">
        <f t="shared" si="118"/>
        <v>2.5627893513430156</v>
      </c>
      <c r="V98" s="44">
        <f t="shared" si="176"/>
        <v>5.7011349167954668</v>
      </c>
      <c r="W98" s="44">
        <f t="shared" si="184"/>
        <v>3.265159802101532</v>
      </c>
      <c r="X98" s="82">
        <v>-20</v>
      </c>
      <c r="Y98" s="11">
        <f t="shared" si="186"/>
        <v>10</v>
      </c>
      <c r="Z98" s="7">
        <f t="shared" si="104"/>
        <v>242.10044323827</v>
      </c>
      <c r="AA98" s="7">
        <f t="shared" si="151"/>
        <v>82.803228295561027</v>
      </c>
      <c r="AB98" s="36">
        <f t="shared" si="106"/>
        <v>1.8623111018328462</v>
      </c>
      <c r="AC98" s="9">
        <f t="shared" si="177"/>
        <v>42.567110899036486</v>
      </c>
      <c r="AD98" s="9">
        <f t="shared" si="107"/>
        <v>122.28478434472873</v>
      </c>
      <c r="AE98" s="9">
        <f t="shared" si="108"/>
        <v>85.922336808097185</v>
      </c>
      <c r="AF98" s="91">
        <f t="shared" si="178"/>
        <v>31.925333174277363</v>
      </c>
      <c r="AG98" s="91">
        <f t="shared" si="179"/>
        <v>22.577615946243231</v>
      </c>
      <c r="AH98" s="16">
        <f t="shared" si="109"/>
        <v>3.5751168803760511</v>
      </c>
      <c r="AI98" s="44">
        <f t="shared" si="110"/>
        <v>3.7152426947521171</v>
      </c>
      <c r="AJ98" s="44">
        <f t="shared" si="180"/>
        <v>2.1649788573631423</v>
      </c>
      <c r="AK98" s="55">
        <f t="shared" si="181"/>
        <v>0.23583714812412923</v>
      </c>
      <c r="AL98" s="52">
        <f t="shared" si="152"/>
        <v>2.1659085296605265</v>
      </c>
      <c r="AM98" s="52">
        <f t="shared" si="182"/>
        <v>1.1141126771388763</v>
      </c>
      <c r="AN98" s="85">
        <f t="shared" si="187"/>
        <v>7.7636758063429721</v>
      </c>
      <c r="AO98" s="86">
        <f t="shared" si="188"/>
        <v>2.1188475158435374</v>
      </c>
    </row>
    <row r="99" spans="2:41" s="1" customFormat="1" ht="26.1" customHeight="1">
      <c r="B99" s="189"/>
      <c r="C99" s="7">
        <v>175</v>
      </c>
      <c r="D99" s="7">
        <v>35</v>
      </c>
      <c r="E99" s="7">
        <v>150</v>
      </c>
      <c r="F99" s="7">
        <f t="shared" si="171"/>
        <v>285</v>
      </c>
      <c r="G99" s="7">
        <f t="shared" si="172"/>
        <v>155</v>
      </c>
      <c r="H99" s="7">
        <f t="shared" si="98"/>
        <v>227.5</v>
      </c>
      <c r="I99" s="7">
        <f t="shared" si="173"/>
        <v>289.47574364968784</v>
      </c>
      <c r="J99" s="7">
        <f t="shared" si="183"/>
        <v>1.75</v>
      </c>
      <c r="K99" s="52">
        <v>55</v>
      </c>
      <c r="L99" s="7">
        <f t="shared" si="185"/>
        <v>20</v>
      </c>
      <c r="M99" s="7">
        <f t="shared" si="99"/>
        <v>396.63414600379974</v>
      </c>
      <c r="N99" s="7">
        <f t="shared" si="150"/>
        <v>324.90367153383102</v>
      </c>
      <c r="O99" s="7">
        <f t="shared" si="101"/>
        <v>3.0510318923369213</v>
      </c>
      <c r="P99" s="9">
        <f t="shared" si="102"/>
        <v>69.737871824843907</v>
      </c>
      <c r="Q99" s="9">
        <f t="shared" si="103"/>
        <v>180.94482679781009</v>
      </c>
      <c r="R99" s="9">
        <f t="shared" si="115"/>
        <v>130.21884733645712</v>
      </c>
      <c r="S99" s="91">
        <f t="shared" si="174"/>
        <v>52.303403868632934</v>
      </c>
      <c r="T99" s="91">
        <f t="shared" si="175"/>
        <v>31.320605372037956</v>
      </c>
      <c r="U99" s="36">
        <f t="shared" si="118"/>
        <v>2.5627893513430156</v>
      </c>
      <c r="V99" s="44">
        <f t="shared" si="176"/>
        <v>5.7011349167954668</v>
      </c>
      <c r="W99" s="44">
        <f t="shared" si="184"/>
        <v>3.265159802101532</v>
      </c>
      <c r="X99" s="82">
        <v>-20</v>
      </c>
      <c r="Y99" s="11">
        <f t="shared" si="186"/>
        <v>15</v>
      </c>
      <c r="Z99" s="7">
        <f t="shared" si="104"/>
        <v>242.10044323827</v>
      </c>
      <c r="AA99" s="7">
        <f t="shared" si="151"/>
        <v>82.803228295561027</v>
      </c>
      <c r="AB99" s="36">
        <f t="shared" si="106"/>
        <v>1.8623111018328462</v>
      </c>
      <c r="AC99" s="9">
        <f t="shared" si="177"/>
        <v>42.567110899036486</v>
      </c>
      <c r="AD99" s="9">
        <f t="shared" si="107"/>
        <v>122.28478434472873</v>
      </c>
      <c r="AE99" s="9">
        <f t="shared" si="108"/>
        <v>85.922336808097185</v>
      </c>
      <c r="AF99" s="91">
        <f t="shared" si="178"/>
        <v>31.925333174277363</v>
      </c>
      <c r="AG99" s="91">
        <f t="shared" si="179"/>
        <v>22.577615946243231</v>
      </c>
      <c r="AH99" s="16">
        <f t="shared" si="109"/>
        <v>3.5751168803760511</v>
      </c>
      <c r="AI99" s="44">
        <f t="shared" si="110"/>
        <v>3.7152426947521171</v>
      </c>
      <c r="AJ99" s="44">
        <f t="shared" si="180"/>
        <v>2.1649788573631423</v>
      </c>
      <c r="AK99" s="55">
        <f t="shared" si="181"/>
        <v>0.23583714812412923</v>
      </c>
      <c r="AL99" s="52">
        <f t="shared" si="152"/>
        <v>2.1659085296605265</v>
      </c>
      <c r="AM99" s="52">
        <f t="shared" si="182"/>
        <v>1.1141126771388763</v>
      </c>
      <c r="AN99" s="85">
        <f t="shared" si="187"/>
        <v>7.7636758063429721</v>
      </c>
      <c r="AO99" s="86">
        <f t="shared" si="188"/>
        <v>2.1188475158435374</v>
      </c>
    </row>
    <row r="100" spans="2:41" s="1" customFormat="1" ht="26.1" customHeight="1">
      <c r="B100" s="189"/>
      <c r="C100" s="7">
        <v>175</v>
      </c>
      <c r="D100" s="7">
        <v>40</v>
      </c>
      <c r="E100" s="7">
        <v>150</v>
      </c>
      <c r="F100" s="7">
        <f t="shared" si="171"/>
        <v>285</v>
      </c>
      <c r="G100" s="7">
        <f t="shared" si="172"/>
        <v>155</v>
      </c>
      <c r="H100" s="7">
        <f t="shared" si="98"/>
        <v>227.5</v>
      </c>
      <c r="I100" s="7">
        <f t="shared" si="173"/>
        <v>289.47574364968784</v>
      </c>
      <c r="J100" s="7">
        <f t="shared" si="183"/>
        <v>1.75</v>
      </c>
      <c r="K100" s="52">
        <v>55</v>
      </c>
      <c r="L100" s="7">
        <f t="shared" si="185"/>
        <v>15</v>
      </c>
      <c r="M100" s="7">
        <f t="shared" si="99"/>
        <v>396.63414600379974</v>
      </c>
      <c r="N100" s="7">
        <f t="shared" si="150"/>
        <v>324.90367153383102</v>
      </c>
      <c r="O100" s="7">
        <f t="shared" si="101"/>
        <v>3.0510318923369213</v>
      </c>
      <c r="P100" s="9">
        <f t="shared" si="102"/>
        <v>69.737871824843907</v>
      </c>
      <c r="Q100" s="9">
        <f t="shared" si="103"/>
        <v>180.94482679781009</v>
      </c>
      <c r="R100" s="9">
        <f t="shared" si="115"/>
        <v>130.21884733645712</v>
      </c>
      <c r="S100" s="91">
        <f t="shared" si="174"/>
        <v>52.303403868632934</v>
      </c>
      <c r="T100" s="91">
        <f t="shared" si="175"/>
        <v>31.320605372037956</v>
      </c>
      <c r="U100" s="36">
        <f t="shared" si="118"/>
        <v>2.5627893513430156</v>
      </c>
      <c r="V100" s="44">
        <f t="shared" si="176"/>
        <v>5.7011349167954668</v>
      </c>
      <c r="W100" s="44">
        <f t="shared" si="184"/>
        <v>3.265159802101532</v>
      </c>
      <c r="X100" s="82">
        <v>-20</v>
      </c>
      <c r="Y100" s="11">
        <f t="shared" si="186"/>
        <v>20</v>
      </c>
      <c r="Z100" s="7">
        <f t="shared" si="104"/>
        <v>242.10044323827</v>
      </c>
      <c r="AA100" s="7">
        <f t="shared" si="151"/>
        <v>82.803228295561027</v>
      </c>
      <c r="AB100" s="36">
        <f t="shared" si="106"/>
        <v>1.8623111018328462</v>
      </c>
      <c r="AC100" s="9">
        <f t="shared" si="177"/>
        <v>42.567110899036486</v>
      </c>
      <c r="AD100" s="9">
        <f t="shared" si="107"/>
        <v>122.28478434472873</v>
      </c>
      <c r="AE100" s="9">
        <f t="shared" si="108"/>
        <v>85.922336808097185</v>
      </c>
      <c r="AF100" s="91">
        <f t="shared" si="178"/>
        <v>31.925333174277363</v>
      </c>
      <c r="AG100" s="91">
        <f t="shared" si="179"/>
        <v>22.577615946243231</v>
      </c>
      <c r="AH100" s="16">
        <f t="shared" si="109"/>
        <v>3.5751168803760511</v>
      </c>
      <c r="AI100" s="44">
        <f t="shared" si="110"/>
        <v>3.7152426947521171</v>
      </c>
      <c r="AJ100" s="44">
        <f t="shared" si="180"/>
        <v>2.1649788573631423</v>
      </c>
      <c r="AK100" s="55">
        <f t="shared" si="181"/>
        <v>0.23583714812412923</v>
      </c>
      <c r="AL100" s="52">
        <f t="shared" si="152"/>
        <v>2.1659085296605265</v>
      </c>
      <c r="AM100" s="52">
        <f t="shared" si="182"/>
        <v>1.1141126771388763</v>
      </c>
      <c r="AN100" s="85">
        <f t="shared" si="187"/>
        <v>7.7636758063429721</v>
      </c>
      <c r="AO100" s="86">
        <f t="shared" si="188"/>
        <v>2.1188475158435374</v>
      </c>
    </row>
    <row r="101" spans="2:41" s="1" customFormat="1" ht="26.1" customHeight="1" thickBot="1">
      <c r="B101" s="190"/>
      <c r="C101" s="12">
        <v>175</v>
      </c>
      <c r="D101" s="12">
        <v>45</v>
      </c>
      <c r="E101" s="12">
        <v>150</v>
      </c>
      <c r="F101" s="12">
        <f t="shared" si="171"/>
        <v>285</v>
      </c>
      <c r="G101" s="12">
        <f t="shared" si="172"/>
        <v>155</v>
      </c>
      <c r="H101" s="12">
        <f>(F101-G101)*J101</f>
        <v>227.5</v>
      </c>
      <c r="I101" s="12">
        <f t="shared" si="173"/>
        <v>289.47574364968784</v>
      </c>
      <c r="J101" s="12">
        <f t="shared" si="183"/>
        <v>1.75</v>
      </c>
      <c r="K101" s="57">
        <v>55</v>
      </c>
      <c r="L101" s="12">
        <f t="shared" si="185"/>
        <v>10</v>
      </c>
      <c r="M101" s="12">
        <f t="shared" si="99"/>
        <v>396.63414600379974</v>
      </c>
      <c r="N101" s="12">
        <f t="shared" si="150"/>
        <v>324.90367153383102</v>
      </c>
      <c r="O101" s="12">
        <f t="shared" si="101"/>
        <v>3.0510318923369213</v>
      </c>
      <c r="P101" s="13">
        <f t="shared" si="102"/>
        <v>69.737871824843907</v>
      </c>
      <c r="Q101" s="13">
        <f t="shared" si="103"/>
        <v>180.94482679781009</v>
      </c>
      <c r="R101" s="13">
        <f t="shared" si="115"/>
        <v>130.21884733645712</v>
      </c>
      <c r="S101" s="93">
        <f t="shared" si="174"/>
        <v>52.303403868632934</v>
      </c>
      <c r="T101" s="93">
        <f t="shared" si="175"/>
        <v>31.320605372037956</v>
      </c>
      <c r="U101" s="37">
        <f t="shared" si="118"/>
        <v>2.5627893513430156</v>
      </c>
      <c r="V101" s="45">
        <f t="shared" si="176"/>
        <v>5.7011349167954668</v>
      </c>
      <c r="W101" s="45">
        <f t="shared" si="184"/>
        <v>3.265159802101532</v>
      </c>
      <c r="X101" s="83">
        <v>-20</v>
      </c>
      <c r="Y101" s="14">
        <f t="shared" si="186"/>
        <v>25</v>
      </c>
      <c r="Z101" s="12">
        <f t="shared" si="104"/>
        <v>242.10044323827</v>
      </c>
      <c r="AA101" s="12">
        <f t="shared" si="151"/>
        <v>82.803228295561027</v>
      </c>
      <c r="AB101" s="37">
        <f t="shared" si="106"/>
        <v>1.8623111018328462</v>
      </c>
      <c r="AC101" s="13">
        <f t="shared" si="177"/>
        <v>42.567110899036486</v>
      </c>
      <c r="AD101" s="13">
        <f t="shared" si="107"/>
        <v>122.28478434472873</v>
      </c>
      <c r="AE101" s="13">
        <f t="shared" si="108"/>
        <v>85.922336808097185</v>
      </c>
      <c r="AF101" s="93">
        <f t="shared" si="178"/>
        <v>31.925333174277363</v>
      </c>
      <c r="AG101" s="93">
        <f t="shared" si="179"/>
        <v>22.577615946243231</v>
      </c>
      <c r="AH101" s="17">
        <f t="shared" si="109"/>
        <v>3.5751168803760511</v>
      </c>
      <c r="AI101" s="45">
        <f t="shared" si="110"/>
        <v>3.7152426947521171</v>
      </c>
      <c r="AJ101" s="45">
        <f t="shared" si="180"/>
        <v>2.1649788573631423</v>
      </c>
      <c r="AK101" s="56">
        <f t="shared" si="181"/>
        <v>0.23583714812412923</v>
      </c>
      <c r="AL101" s="57">
        <f t="shared" si="152"/>
        <v>2.1659085296605265</v>
      </c>
      <c r="AM101" s="57">
        <f t="shared" si="182"/>
        <v>1.1141126771388763</v>
      </c>
      <c r="AN101" s="85">
        <f t="shared" si="187"/>
        <v>7.7636758063429721</v>
      </c>
      <c r="AO101" s="86">
        <f t="shared" si="188"/>
        <v>2.1188475158435374</v>
      </c>
    </row>
    <row r="102" spans="2:41" s="1" customFormat="1" ht="26.1" customHeight="1">
      <c r="B102" s="29"/>
      <c r="C102" s="29"/>
      <c r="D102" s="29"/>
      <c r="E102" s="29"/>
      <c r="F102" s="29"/>
      <c r="G102" s="29"/>
      <c r="H102" s="29"/>
      <c r="I102" s="29"/>
      <c r="J102" s="29"/>
      <c r="K102" s="59"/>
      <c r="L102" s="29"/>
      <c r="M102" s="29"/>
      <c r="N102" s="29"/>
      <c r="O102" s="29"/>
      <c r="P102" s="30"/>
      <c r="Q102" s="30"/>
      <c r="R102" s="30"/>
      <c r="S102" s="29"/>
      <c r="T102" s="29"/>
      <c r="U102" s="38"/>
      <c r="V102" s="31"/>
      <c r="W102" s="31"/>
      <c r="X102" s="84"/>
      <c r="Y102" s="32"/>
      <c r="Z102" s="29"/>
      <c r="AA102" s="29"/>
      <c r="AB102" s="38"/>
      <c r="AC102" s="30"/>
      <c r="AD102" s="30"/>
      <c r="AE102" s="30"/>
      <c r="AF102" s="29"/>
      <c r="AG102" s="29"/>
      <c r="AH102" s="33"/>
      <c r="AI102" s="31"/>
      <c r="AJ102" s="31"/>
      <c r="AK102" s="58"/>
      <c r="AL102" s="59"/>
      <c r="AM102" s="59"/>
      <c r="AN102" s="38"/>
      <c r="AO102" s="38"/>
    </row>
  </sheetData>
  <mergeCells count="70">
    <mergeCell ref="B2:AO2"/>
    <mergeCell ref="D5:D6"/>
    <mergeCell ref="F5:F6"/>
    <mergeCell ref="G5:G6"/>
    <mergeCell ref="H5:H6"/>
    <mergeCell ref="J5:J7"/>
    <mergeCell ref="K5:W5"/>
    <mergeCell ref="X5:AJ5"/>
    <mergeCell ref="AK5:AM5"/>
    <mergeCell ref="AO5:AO6"/>
    <mergeCell ref="AL7:AM7"/>
    <mergeCell ref="AN7:AO7"/>
    <mergeCell ref="B8:B17"/>
    <mergeCell ref="B18:B27"/>
    <mergeCell ref="U6:U7"/>
    <mergeCell ref="AH6:AH7"/>
    <mergeCell ref="V7:W7"/>
    <mergeCell ref="AI7:AJ7"/>
    <mergeCell ref="J28:J30"/>
    <mergeCell ref="K28:W28"/>
    <mergeCell ref="X28:AJ28"/>
    <mergeCell ref="AK28:AM28"/>
    <mergeCell ref="D28:D29"/>
    <mergeCell ref="F28:F29"/>
    <mergeCell ref="G28:G29"/>
    <mergeCell ref="H28:H29"/>
    <mergeCell ref="AO28:AO29"/>
    <mergeCell ref="U29:U30"/>
    <mergeCell ref="AH29:AH30"/>
    <mergeCell ref="V30:W30"/>
    <mergeCell ref="AI30:AJ30"/>
    <mergeCell ref="AL30:AM30"/>
    <mergeCell ref="AN30:AO30"/>
    <mergeCell ref="B31:B40"/>
    <mergeCell ref="B41:B50"/>
    <mergeCell ref="C53:AO53"/>
    <mergeCell ref="D56:D57"/>
    <mergeCell ref="F56:F57"/>
    <mergeCell ref="G56:G57"/>
    <mergeCell ref="H56:H57"/>
    <mergeCell ref="J56:J58"/>
    <mergeCell ref="K56:W56"/>
    <mergeCell ref="X56:AJ56"/>
    <mergeCell ref="AK56:AM56"/>
    <mergeCell ref="AO56:AO57"/>
    <mergeCell ref="U57:U58"/>
    <mergeCell ref="AH57:AH58"/>
    <mergeCell ref="V58:W58"/>
    <mergeCell ref="AI58:AJ58"/>
    <mergeCell ref="AL58:AM58"/>
    <mergeCell ref="AN58:AO58"/>
    <mergeCell ref="AN81:AO81"/>
    <mergeCell ref="G79:G80"/>
    <mergeCell ref="H79:H80"/>
    <mergeCell ref="J79:J81"/>
    <mergeCell ref="K79:W79"/>
    <mergeCell ref="B59:B68"/>
    <mergeCell ref="B69:B78"/>
    <mergeCell ref="D79:D80"/>
    <mergeCell ref="F79:F80"/>
    <mergeCell ref="B82:B91"/>
    <mergeCell ref="B92:B101"/>
    <mergeCell ref="X79:AJ79"/>
    <mergeCell ref="AK79:AM79"/>
    <mergeCell ref="AO79:AO80"/>
    <mergeCell ref="U80:U81"/>
    <mergeCell ref="AH80:AH81"/>
    <mergeCell ref="V81:W81"/>
    <mergeCell ref="AI81:AJ81"/>
    <mergeCell ref="AL81:AM81"/>
  </mergeCells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O102"/>
  <sheetViews>
    <sheetView showGridLines="0" workbookViewId="0">
      <selection activeCell="W8" sqref="W8"/>
    </sheetView>
  </sheetViews>
  <sheetFormatPr defaultRowHeight="26.1" customHeight="1"/>
  <cols>
    <col min="1" max="1" width="1.625" customWidth="1"/>
    <col min="2" max="2" width="5.75" customWidth="1"/>
    <col min="3" max="3" width="6.25" hidden="1" customWidth="1"/>
    <col min="4" max="4" width="3" customWidth="1"/>
    <col min="5" max="5" width="4.125" customWidth="1"/>
    <col min="6" max="6" width="4" customWidth="1"/>
    <col min="7" max="7" width="5.25" customWidth="1"/>
    <col min="8" max="8" width="4.125" customWidth="1"/>
    <col min="9" max="9" width="3.875" customWidth="1"/>
    <col min="10" max="10" width="5.875" customWidth="1"/>
    <col min="11" max="11" width="3.125" style="77" customWidth="1"/>
    <col min="12" max="12" width="3.5" customWidth="1"/>
    <col min="13" max="13" width="3.875" customWidth="1"/>
    <col min="14" max="14" width="4" customWidth="1"/>
    <col min="15" max="15" width="4.125" customWidth="1"/>
    <col min="16" max="16" width="3.375" customWidth="1"/>
    <col min="17" max="17" width="3.625" customWidth="1"/>
    <col min="18" max="18" width="3.875" customWidth="1"/>
    <col min="19" max="19" width="5.5" customWidth="1"/>
    <col min="20" max="20" width="4.375" customWidth="1"/>
    <col min="21" max="21" width="6.625" style="43" customWidth="1"/>
    <col min="22" max="22" width="5" customWidth="1"/>
    <col min="23" max="23" width="5.125" customWidth="1"/>
    <col min="24" max="24" width="4.625" style="49" customWidth="1"/>
    <col min="25" max="25" width="3.875" style="34" customWidth="1"/>
    <col min="26" max="26" width="4.125" customWidth="1"/>
    <col min="27" max="27" width="4.375" customWidth="1"/>
    <col min="28" max="28" width="7.875" style="43" customWidth="1"/>
    <col min="29" max="29" width="3.625" customWidth="1"/>
    <col min="30" max="30" width="3.875" customWidth="1"/>
    <col min="31" max="31" width="3.5" customWidth="1"/>
    <col min="32" max="32" width="5.125" customWidth="1"/>
    <col min="33" max="33" width="5.375" style="47" customWidth="1"/>
    <col min="34" max="34" width="7.375" style="18" customWidth="1"/>
    <col min="35" max="35" width="4.875" customWidth="1"/>
    <col min="36" max="36" width="5.125" customWidth="1"/>
    <col min="37" max="37" width="8.75" style="48" customWidth="1"/>
    <col min="38" max="39" width="4.75" style="49" customWidth="1"/>
    <col min="40" max="40" width="6.5" style="39" customWidth="1"/>
    <col min="41" max="41" width="6.875" style="39" customWidth="1"/>
    <col min="42" max="42" width="3.25" customWidth="1"/>
  </cols>
  <sheetData>
    <row r="1" spans="1:41" ht="14.25" customHeight="1"/>
    <row r="2" spans="1:41" s="28" customFormat="1" ht="26.1" customHeight="1">
      <c r="A2" s="27"/>
      <c r="B2" s="209" t="s">
        <v>50</v>
      </c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09"/>
      <c r="AE2" s="209"/>
      <c r="AF2" s="209"/>
      <c r="AG2" s="209"/>
      <c r="AH2" s="209"/>
      <c r="AI2" s="209"/>
      <c r="AJ2" s="209"/>
      <c r="AK2" s="209"/>
      <c r="AL2" s="209"/>
      <c r="AM2" s="209"/>
      <c r="AN2" s="209"/>
      <c r="AO2" s="209"/>
    </row>
    <row r="3" spans="1:41" s="1" customFormat="1" ht="26.1" customHeight="1">
      <c r="K3" s="48"/>
      <c r="U3" s="40"/>
      <c r="X3" s="49"/>
      <c r="Y3" s="34"/>
      <c r="AB3" s="40"/>
      <c r="AG3" s="46"/>
      <c r="AH3" s="15"/>
      <c r="AK3" s="48"/>
      <c r="AL3" s="49"/>
      <c r="AM3" s="50" t="s">
        <v>40</v>
      </c>
      <c r="AN3" s="34"/>
      <c r="AO3" s="34"/>
    </row>
    <row r="4" spans="1:41" s="1" customFormat="1" ht="14.25" customHeight="1" thickBot="1">
      <c r="K4" s="48"/>
      <c r="U4" s="40"/>
      <c r="X4" s="49"/>
      <c r="Y4" s="34"/>
      <c r="AB4" s="40"/>
      <c r="AG4" s="46"/>
      <c r="AH4" s="15"/>
      <c r="AK4" s="48"/>
      <c r="AL4" s="49"/>
      <c r="AM4" s="50"/>
      <c r="AN4" s="34"/>
      <c r="AO4" s="34"/>
    </row>
    <row r="5" spans="1:41" s="1" customFormat="1" ht="26.1" customHeight="1">
      <c r="A5" s="2"/>
      <c r="B5" s="19" t="s">
        <v>18</v>
      </c>
      <c r="C5" s="73" t="s">
        <v>18</v>
      </c>
      <c r="D5" s="191" t="s">
        <v>12</v>
      </c>
      <c r="E5" s="6" t="s">
        <v>21</v>
      </c>
      <c r="F5" s="204" t="s">
        <v>75</v>
      </c>
      <c r="G5" s="204" t="s">
        <v>76</v>
      </c>
      <c r="H5" s="206" t="s">
        <v>1</v>
      </c>
      <c r="I5" s="6" t="s">
        <v>17</v>
      </c>
      <c r="J5" s="206" t="s">
        <v>3</v>
      </c>
      <c r="K5" s="191" t="s">
        <v>27</v>
      </c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 t="s">
        <v>28</v>
      </c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2" t="s">
        <v>17</v>
      </c>
      <c r="AL5" s="192"/>
      <c r="AM5" s="192"/>
      <c r="AN5" s="6" t="s">
        <v>23</v>
      </c>
      <c r="AO5" s="193" t="s">
        <v>24</v>
      </c>
    </row>
    <row r="6" spans="1:41" s="1" customFormat="1" ht="26.1" customHeight="1">
      <c r="A6" s="2"/>
      <c r="B6" s="20" t="s">
        <v>19</v>
      </c>
      <c r="C6" s="74" t="s">
        <v>19</v>
      </c>
      <c r="D6" s="208"/>
      <c r="E6" s="22" t="s">
        <v>46</v>
      </c>
      <c r="F6" s="205"/>
      <c r="G6" s="205"/>
      <c r="H6" s="199"/>
      <c r="I6" s="23" t="s">
        <v>29</v>
      </c>
      <c r="J6" s="207"/>
      <c r="K6" s="78" t="s">
        <v>42</v>
      </c>
      <c r="L6" s="21" t="s">
        <v>43</v>
      </c>
      <c r="M6" s="10" t="s">
        <v>0</v>
      </c>
      <c r="N6" s="10" t="s">
        <v>2</v>
      </c>
      <c r="O6" s="10" t="s">
        <v>30</v>
      </c>
      <c r="P6" s="10" t="s">
        <v>4</v>
      </c>
      <c r="Q6" s="10" t="s">
        <v>36</v>
      </c>
      <c r="R6" s="10" t="s">
        <v>38</v>
      </c>
      <c r="S6" s="10" t="s">
        <v>5</v>
      </c>
      <c r="T6" s="10" t="s">
        <v>6</v>
      </c>
      <c r="U6" s="195" t="s">
        <v>7</v>
      </c>
      <c r="V6" s="7" t="s">
        <v>31</v>
      </c>
      <c r="W6" s="7" t="s">
        <v>32</v>
      </c>
      <c r="X6" s="78" t="s">
        <v>45</v>
      </c>
      <c r="Y6" s="21" t="s">
        <v>44</v>
      </c>
      <c r="Z6" s="10" t="s">
        <v>33</v>
      </c>
      <c r="AA6" s="10" t="s">
        <v>15</v>
      </c>
      <c r="AB6" s="41" t="s">
        <v>16</v>
      </c>
      <c r="AC6" s="10" t="s">
        <v>8</v>
      </c>
      <c r="AD6" s="10" t="s">
        <v>37</v>
      </c>
      <c r="AE6" s="10" t="s">
        <v>39</v>
      </c>
      <c r="AF6" s="10" t="s">
        <v>9</v>
      </c>
      <c r="AG6" s="10" t="s">
        <v>10</v>
      </c>
      <c r="AH6" s="197" t="s">
        <v>11</v>
      </c>
      <c r="AI6" s="7" t="s">
        <v>31</v>
      </c>
      <c r="AJ6" s="7" t="s">
        <v>32</v>
      </c>
      <c r="AK6" s="52" t="s">
        <v>22</v>
      </c>
      <c r="AL6" s="52" t="s">
        <v>25</v>
      </c>
      <c r="AM6" s="52" t="s">
        <v>26</v>
      </c>
      <c r="AN6" s="8" t="s">
        <v>14</v>
      </c>
      <c r="AO6" s="194"/>
    </row>
    <row r="7" spans="1:41" s="1" customFormat="1" ht="29.45" customHeight="1" thickBot="1">
      <c r="A7" s="3"/>
      <c r="B7" s="76" t="s">
        <v>47</v>
      </c>
      <c r="C7" s="75" t="s">
        <v>47</v>
      </c>
      <c r="D7" s="22" t="s">
        <v>34</v>
      </c>
      <c r="E7" s="22" t="s">
        <v>20</v>
      </c>
      <c r="F7" s="22" t="s">
        <v>13</v>
      </c>
      <c r="G7" s="22" t="s">
        <v>13</v>
      </c>
      <c r="H7" s="22" t="s">
        <v>13</v>
      </c>
      <c r="I7" s="22" t="s">
        <v>13</v>
      </c>
      <c r="J7" s="199"/>
      <c r="K7" s="79" t="s">
        <v>34</v>
      </c>
      <c r="L7" s="22" t="s">
        <v>34</v>
      </c>
      <c r="M7" s="22" t="s">
        <v>13</v>
      </c>
      <c r="N7" s="22" t="s">
        <v>13</v>
      </c>
      <c r="O7" s="22"/>
      <c r="P7" s="22" t="s">
        <v>13</v>
      </c>
      <c r="Q7" s="22" t="s">
        <v>13</v>
      </c>
      <c r="R7" s="22" t="s">
        <v>13</v>
      </c>
      <c r="S7" s="22" t="s">
        <v>13</v>
      </c>
      <c r="T7" s="22" t="s">
        <v>13</v>
      </c>
      <c r="U7" s="196"/>
      <c r="V7" s="199" t="s">
        <v>35</v>
      </c>
      <c r="W7" s="199"/>
      <c r="X7" s="79" t="s">
        <v>34</v>
      </c>
      <c r="Y7" s="22" t="s">
        <v>34</v>
      </c>
      <c r="Z7" s="22" t="s">
        <v>13</v>
      </c>
      <c r="AA7" s="22" t="s">
        <v>13</v>
      </c>
      <c r="AB7" s="42"/>
      <c r="AC7" s="22" t="s">
        <v>13</v>
      </c>
      <c r="AD7" s="22" t="s">
        <v>13</v>
      </c>
      <c r="AE7" s="22" t="s">
        <v>13</v>
      </c>
      <c r="AF7" s="22" t="s">
        <v>13</v>
      </c>
      <c r="AG7" s="22" t="s">
        <v>13</v>
      </c>
      <c r="AH7" s="198"/>
      <c r="AI7" s="199" t="s">
        <v>35</v>
      </c>
      <c r="AJ7" s="199"/>
      <c r="AK7" s="53" t="s">
        <v>51</v>
      </c>
      <c r="AL7" s="200" t="s">
        <v>35</v>
      </c>
      <c r="AM7" s="201"/>
      <c r="AN7" s="202" t="s">
        <v>74</v>
      </c>
      <c r="AO7" s="203"/>
    </row>
    <row r="8" spans="1:41" s="1" customFormat="1" ht="26.1" customHeight="1">
      <c r="A8" s="3"/>
      <c r="B8" s="188">
        <v>100</v>
      </c>
      <c r="C8" s="5">
        <v>100</v>
      </c>
      <c r="D8" s="5">
        <v>0</v>
      </c>
      <c r="E8" s="5">
        <v>180</v>
      </c>
      <c r="F8" s="5">
        <f>C8+20+E8-60</f>
        <v>240</v>
      </c>
      <c r="G8" s="5">
        <f>C8-20</f>
        <v>80</v>
      </c>
      <c r="H8" s="5">
        <f>(F8-G8)*J8</f>
        <v>240</v>
      </c>
      <c r="I8" s="5">
        <f>2*P8+E8</f>
        <v>272.37604307034013</v>
      </c>
      <c r="J8" s="5">
        <v>1.5</v>
      </c>
      <c r="K8" s="51">
        <v>30</v>
      </c>
      <c r="L8" s="5">
        <f t="shared" ref="L8:L17" si="0">K8-D8</f>
        <v>30</v>
      </c>
      <c r="M8" s="5">
        <f>H8/COS(K8*PI()/180)</f>
        <v>277.12812921102034</v>
      </c>
      <c r="N8" s="5">
        <f>H8*TAN(K8*PI()/180)</f>
        <v>138.56406460551017</v>
      </c>
      <c r="O8" s="5">
        <f t="shared" ref="O8:O27" si="1">J8/COS(K8*PI()/180)</f>
        <v>1.7320508075688772</v>
      </c>
      <c r="P8" s="24">
        <f t="shared" ref="P8:P27" si="2">40/COS(K8*PI()/180)</f>
        <v>46.188021535170058</v>
      </c>
      <c r="Q8" s="24">
        <f t="shared" ref="Q8:Q27" si="3">F8/U8+P8</f>
        <v>110.14066673771322</v>
      </c>
      <c r="R8" s="24">
        <f>G8/U8+P8</f>
        <v>67.505569936017778</v>
      </c>
      <c r="S8" s="92">
        <f>30/COS(K8*PI()/180)</f>
        <v>34.641016151377542</v>
      </c>
      <c r="T8" s="5">
        <f>20/COS(ATAN((N8+R8-Q8)/H8))</f>
        <v>21.538461538461537</v>
      </c>
      <c r="U8" s="35">
        <f>(4+SIN(K8*PI()/180)/J8)*COS(K8*PI()/180)</f>
        <v>3.7527767497325675</v>
      </c>
      <c r="V8" s="25">
        <f>(P8*J8*(F8^2-G8^2)/2+J8*(F8^3-G8^3)/(6*U8))/1000000</f>
        <v>2.6604300404257955</v>
      </c>
      <c r="W8" s="25">
        <f>(J8*(P8+S8+T8)*(F8-G8)*60+J8*(F8^2-G8^2)*60/(2*U8))/1000000</f>
        <v>2.0880373827845458</v>
      </c>
      <c r="X8" s="80">
        <v>30</v>
      </c>
      <c r="Y8" s="72">
        <f>X8+D8</f>
        <v>30</v>
      </c>
      <c r="Z8" s="5">
        <f t="shared" ref="Z8:Z27" si="4">IF(D8&gt;20,H8/COS(X8*PI()/180),H8/COS(X8*PI()/180))</f>
        <v>277.12812921102034</v>
      </c>
      <c r="AA8" s="5">
        <f>H8*TAN(ABS(X8)*PI()/180)</f>
        <v>138.56406460551017</v>
      </c>
      <c r="AB8" s="35">
        <f>J8/COS(X8*PI()/180)</f>
        <v>1.7320508075688772</v>
      </c>
      <c r="AC8" s="24">
        <f>40/COS(ABS(X8)*PI()/180)</f>
        <v>46.188021535170058</v>
      </c>
      <c r="AD8" s="24">
        <f t="shared" ref="AD8:AD27" si="5">F8/AH8+AC8</f>
        <v>110.14066673771322</v>
      </c>
      <c r="AE8" s="24">
        <f t="shared" ref="AE8:AE27" si="6">G8/AH8+AC8</f>
        <v>67.505569936017778</v>
      </c>
      <c r="AF8" s="92">
        <f>30/COS(X8*PI()/180)</f>
        <v>34.641016151377542</v>
      </c>
      <c r="AG8" s="92">
        <f>IF(X8&gt;0,20/COS(ATAN((AA8+AE8-AD8)/H8)),20/COS(ATAN((AA8-AE8+AD8)/H8)))</f>
        <v>21.538461538461537</v>
      </c>
      <c r="AH8" s="26">
        <f t="shared" ref="AH8:AH27" si="7">(4+SIN(X8*PI()/180)/J8)*COS(X8*PI()/180)</f>
        <v>3.7527767497325675</v>
      </c>
      <c r="AI8" s="25">
        <f>(AC8*J8*(F8^2-G8^2)/2+J8*(F8^3-G8^3)/(6*AH8))/1000000</f>
        <v>2.6604300404257955</v>
      </c>
      <c r="AJ8" s="25">
        <f>(J8*(AC8+AF8+AG8)*(F8-G8)*60+J8*(F8^2-G8^2)*60/(2*AH8))/1000000</f>
        <v>2.0880373827845458</v>
      </c>
      <c r="AK8" s="54">
        <f>(0.2*0.4-0.05*0.05/2)*(I8/100+0.1)</f>
        <v>0.2223711339178929</v>
      </c>
      <c r="AL8" s="51">
        <f>(F8/100*I8/100-PI()*((E8+2*20)/100)^2/4)*40/100</f>
        <v>1.0942791691378051</v>
      </c>
      <c r="AM8" s="51">
        <f>0.6*0.6*(I8/100+0.2)</f>
        <v>1.0525537550532245</v>
      </c>
      <c r="AN8" s="89">
        <f>IF(X8&gt;0,(E8+E8+N8+AA8)*H8/2/10000*0.4+(E8+N8+AA8+R8+T8+AE8+AG8)/100*2*0.4,(E8+E8+N8-AA8)*H8/2/10000*0.4+(E8+N8-AA8+R8+T8+AE8+AG8)/100*2*0.4)</f>
        <v>8.1399445574927309</v>
      </c>
      <c r="AO8" s="90">
        <f>IF(X8&gt;0,(E8+N8+AA8+R8+T8+AE8+AG8)/100*0.8*0.4,(E8+N8-AA8+R8+T8+AE8+AG8)/100*0.8*0.4)</f>
        <v>2.0326918149119328</v>
      </c>
    </row>
    <row r="9" spans="1:41" s="1" customFormat="1" ht="26.1" customHeight="1">
      <c r="A9" s="4"/>
      <c r="B9" s="189"/>
      <c r="C9" s="7">
        <v>100</v>
      </c>
      <c r="D9" s="7">
        <v>5</v>
      </c>
      <c r="E9" s="7">
        <v>180</v>
      </c>
      <c r="F9" s="7">
        <f t="shared" ref="F9:F17" si="8">C9+20+E9-60</f>
        <v>240</v>
      </c>
      <c r="G9" s="7">
        <f t="shared" ref="G9:G17" si="9">C9-20</f>
        <v>80</v>
      </c>
      <c r="H9" s="7">
        <f>(F9-G9)*J9</f>
        <v>240</v>
      </c>
      <c r="I9" s="7">
        <f>2*P9+E9</f>
        <v>277.66196710091651</v>
      </c>
      <c r="J9" s="7">
        <v>1.5</v>
      </c>
      <c r="K9" s="52">
        <v>35</v>
      </c>
      <c r="L9" s="7">
        <f>K9-D9</f>
        <v>30</v>
      </c>
      <c r="M9" s="7">
        <f>H9/COS(K9*PI()/180)</f>
        <v>292.98590130274943</v>
      </c>
      <c r="N9" s="7">
        <f>H9*TAN(K9*PI()/180)</f>
        <v>168.04980917033032</v>
      </c>
      <c r="O9" s="7">
        <f>J9/COS(K9*PI()/180)</f>
        <v>1.8311618831421841</v>
      </c>
      <c r="P9" s="9">
        <f>40/COS(K9*PI()/180)</f>
        <v>48.830983550458242</v>
      </c>
      <c r="Q9" s="9">
        <f>F9/U9+P9</f>
        <v>115.68634854231591</v>
      </c>
      <c r="R9" s="9">
        <f>G9/U9+P9</f>
        <v>71.116105214410794</v>
      </c>
      <c r="S9" s="91">
        <f t="shared" ref="S9:S27" si="10">30/COS(K9*PI()/180)</f>
        <v>36.623237662843678</v>
      </c>
      <c r="T9" s="7">
        <f t="shared" ref="T9:T17" si="11">20/COS(ATAN((N9+R9-Q9)/H9))</f>
        <v>22.491850866948859</v>
      </c>
      <c r="U9" s="36">
        <f>(4+SIN(K9*PI()/180)/J9)*COS(K9*PI()/180)</f>
        <v>3.5898390507512699</v>
      </c>
      <c r="V9" s="44">
        <f>(P9*J9*(F9^2-G9^2)/2+J9*(F9^3-G9^3)/(6*U9))/1000000</f>
        <v>2.8021708295580221</v>
      </c>
      <c r="W9" s="44">
        <f>(J9*(P9+S9+T9)*(F9-G9)*60+J9*(F9^2-G9^2)*60/(2*U9))/1000000</f>
        <v>2.1962349418774454</v>
      </c>
      <c r="X9" s="81">
        <v>0</v>
      </c>
      <c r="Y9" s="11">
        <f>X9+D9</f>
        <v>5</v>
      </c>
      <c r="Z9" s="7">
        <f>IF(D9&gt;20,H9/COS(X9*PI()/180),H9/COS(X9*PI()/180))</f>
        <v>240</v>
      </c>
      <c r="AA9" s="7">
        <f>H9*TAN(ABS(X9)*PI()/180)</f>
        <v>0</v>
      </c>
      <c r="AB9" s="36">
        <f>J9/COS(X9*PI()/180)</f>
        <v>1.5</v>
      </c>
      <c r="AC9" s="9">
        <f>40/COS(ABS(X9)*PI()/180)</f>
        <v>40</v>
      </c>
      <c r="AD9" s="9">
        <f>F9/AH9+AC9</f>
        <v>100</v>
      </c>
      <c r="AE9" s="9">
        <f>G9/AH9+AC9</f>
        <v>60</v>
      </c>
      <c r="AF9" s="91">
        <f t="shared" ref="AF9:AF27" si="12">30/COS(X9*PI()/180)</f>
        <v>30</v>
      </c>
      <c r="AG9" s="91">
        <f t="shared" ref="AG9:AG17" si="13">IF(X9&gt;0,20/COS(ATAN((AA9+AE9-AD9)/H9)),20/COS(ATAN((AA9-AE9+AD9)/H9)))</f>
        <v>20.275875100994064</v>
      </c>
      <c r="AH9" s="16">
        <f>(4+SIN(X9*PI()/180)/J9)*COS(X9*PI()/180)</f>
        <v>4</v>
      </c>
      <c r="AI9" s="44">
        <f>(AC9*J9*(F9^2-G9^2)/2+J9*(F9^3-G9^3)/(6*AH9))/1000000</f>
        <v>2.3679999999999999</v>
      </c>
      <c r="AJ9" s="44">
        <f t="shared" ref="AJ9:AJ27" si="14">(J9*(AC9+AF9+AG9)*(F9-G9)*60+J9*(F9^2-G9^2)*60/(2*AH9))/1000000</f>
        <v>1.8759726014543143</v>
      </c>
      <c r="AK9" s="55">
        <f>(0.2*0.4-0.05*0.05/2)*(I9/100+0.1)</f>
        <v>0.22653379909197183</v>
      </c>
      <c r="AL9" s="52">
        <f>(F9/100*I9/100-PI()*((E9+2*20)/100)^2/4)*40/100</f>
        <v>1.145024039831338</v>
      </c>
      <c r="AM9" s="52">
        <f t="shared" ref="AM9:AM27" si="15">0.6*0.6*(I9/100+0.2)</f>
        <v>1.0715830815632996</v>
      </c>
      <c r="AN9" s="85">
        <f>IF(X9&gt;0,(E9+E9+N9+AA9)*H9/2/10000*0.4+(E9+N9+AA9+R9+T9+AE9+AG9)/100*2*0.4,(E9+E9+N9-AA9)*H9/2/10000*0.4+(E9+N9-AA9+R9+T9+AE9+AG9)/100*2*0.4)</f>
        <v>6.7101082068390578</v>
      </c>
      <c r="AO9" s="86">
        <f>IF(X9&gt;0,(E9+N9+AA9+R9+T9+AE9+AG9)/100*0.8*0.4,(E9+N9-AA9+R9+T9+AE9+AG9)/100*0.8*0.4)</f>
        <v>1.6701876491285892</v>
      </c>
    </row>
    <row r="10" spans="1:41" s="1" customFormat="1" ht="26.1" customHeight="1">
      <c r="A10" s="4"/>
      <c r="B10" s="189"/>
      <c r="C10" s="7">
        <v>100</v>
      </c>
      <c r="D10" s="7">
        <v>10</v>
      </c>
      <c r="E10" s="7">
        <v>180</v>
      </c>
      <c r="F10" s="7">
        <f t="shared" si="8"/>
        <v>240</v>
      </c>
      <c r="G10" s="7">
        <f t="shared" si="9"/>
        <v>80</v>
      </c>
      <c r="H10" s="7">
        <f t="shared" ref="H10:H27" si="16">(F10-G10)*J10</f>
        <v>240</v>
      </c>
      <c r="I10" s="7">
        <f t="shared" ref="I10:I17" si="17">2*P10+E10</f>
        <v>277.66196710091651</v>
      </c>
      <c r="J10" s="7">
        <v>1.5</v>
      </c>
      <c r="K10" s="52">
        <v>35</v>
      </c>
      <c r="L10" s="7">
        <f t="shared" si="0"/>
        <v>25</v>
      </c>
      <c r="M10" s="7">
        <f t="shared" ref="M10:M27" si="18">H10/COS(K10*PI()/180)</f>
        <v>292.98590130274943</v>
      </c>
      <c r="N10" s="7">
        <f t="shared" ref="N10:N27" si="19">H10*TAN(K10*PI()/180)</f>
        <v>168.04980917033032</v>
      </c>
      <c r="O10" s="7">
        <f t="shared" si="1"/>
        <v>1.8311618831421841</v>
      </c>
      <c r="P10" s="9">
        <f t="shared" si="2"/>
        <v>48.830983550458242</v>
      </c>
      <c r="Q10" s="9">
        <f t="shared" si="3"/>
        <v>115.68634854231591</v>
      </c>
      <c r="R10" s="9">
        <f t="shared" ref="R10:R27" si="20">G10/U10+P10</f>
        <v>71.116105214410794</v>
      </c>
      <c r="S10" s="91">
        <f t="shared" si="10"/>
        <v>36.623237662843678</v>
      </c>
      <c r="T10" s="7">
        <f t="shared" si="11"/>
        <v>22.491850866948859</v>
      </c>
      <c r="U10" s="36">
        <f t="shared" ref="U10:U27" si="21">(4+SIN(K10*PI()/180)/J10)*COS(K10*PI()/180)</f>
        <v>3.5898390507512699</v>
      </c>
      <c r="V10" s="44">
        <f t="shared" ref="V10:V17" si="22">(P10*J10*(F10^2-G10^2)/2+J10*(F10^3-G10^3)/(6*U10))/1000000</f>
        <v>2.8021708295580221</v>
      </c>
      <c r="W10" s="44">
        <f t="shared" ref="W10:W17" si="23">(J10*(P10+S10+T10)*(F10-G10)*60+J10*(F10^2-G10^2)*60/(2*U10))/1000000</f>
        <v>2.1962349418774454</v>
      </c>
      <c r="X10" s="81">
        <v>0</v>
      </c>
      <c r="Y10" s="11">
        <f t="shared" ref="Y10:Y17" si="24">X10+D10</f>
        <v>10</v>
      </c>
      <c r="Z10" s="7">
        <f t="shared" si="4"/>
        <v>240</v>
      </c>
      <c r="AA10" s="7">
        <f t="shared" ref="AA10:AA27" si="25">H10*TAN(ABS(X10)*PI()/180)</f>
        <v>0</v>
      </c>
      <c r="AB10" s="36">
        <f t="shared" ref="AB10:AB27" si="26">J10/COS(X10*PI()/180)</f>
        <v>1.5</v>
      </c>
      <c r="AC10" s="9">
        <f t="shared" ref="AC10:AC17" si="27">40/COS(ABS(X10)*PI()/180)</f>
        <v>40</v>
      </c>
      <c r="AD10" s="9">
        <f t="shared" si="5"/>
        <v>100</v>
      </c>
      <c r="AE10" s="9">
        <f t="shared" si="6"/>
        <v>60</v>
      </c>
      <c r="AF10" s="91">
        <f t="shared" si="12"/>
        <v>30</v>
      </c>
      <c r="AG10" s="91">
        <f t="shared" si="13"/>
        <v>20.275875100994064</v>
      </c>
      <c r="AH10" s="16">
        <f t="shared" si="7"/>
        <v>4</v>
      </c>
      <c r="AI10" s="44">
        <f t="shared" ref="AI10:AI27" si="28">(AC10*J10*(F10^2-G10^2)/2+J10*(F10^3-G10^3)/(6*AH10))/1000000</f>
        <v>2.3679999999999999</v>
      </c>
      <c r="AJ10" s="44">
        <f t="shared" si="14"/>
        <v>1.8759726014543143</v>
      </c>
      <c r="AK10" s="55">
        <f t="shared" ref="AK10:AK17" si="29">(0.2*0.4-0.05*0.05/2)*(I10/100+0.1)</f>
        <v>0.22653379909197183</v>
      </c>
      <c r="AL10" s="52">
        <f t="shared" ref="AL10:AL27" si="30">(F10/100*I10/100-PI()*((E10+2*20)/100)^2/4)*40/100</f>
        <v>1.145024039831338</v>
      </c>
      <c r="AM10" s="52">
        <f t="shared" si="15"/>
        <v>1.0715830815632996</v>
      </c>
      <c r="AN10" s="85">
        <f t="shared" ref="AN10:AN17" si="31">IF(X10&gt;0,(E10+E10+N10+AA10)*H10/2/10000*0.4+(E10+N10+AA10+R10+T10+AE10+AG10)/100*2*0.4,(E10+E10+N10-AA10)*H10/2/10000*0.4+(E10+N10-AA10+R10+T10+AE10+AG10)/100*2*0.4)</f>
        <v>6.7101082068390578</v>
      </c>
      <c r="AO10" s="86">
        <f t="shared" ref="AO10:AO17" si="32">IF(X10&gt;0,(E10+N10+AA10+R10+T10+AE10+AG10)/100*0.8*0.4,(E10+N10-AA10+R10+T10+AE10+AG10)/100*0.8*0.4)</f>
        <v>1.6701876491285892</v>
      </c>
    </row>
    <row r="11" spans="1:41" s="1" customFormat="1" ht="26.1" customHeight="1">
      <c r="A11" s="4"/>
      <c r="B11" s="189"/>
      <c r="C11" s="7">
        <v>100</v>
      </c>
      <c r="D11" s="7">
        <v>15</v>
      </c>
      <c r="E11" s="7">
        <v>180</v>
      </c>
      <c r="F11" s="7">
        <f t="shared" si="8"/>
        <v>240</v>
      </c>
      <c r="G11" s="7">
        <f t="shared" si="9"/>
        <v>80</v>
      </c>
      <c r="H11" s="7">
        <f>(F11-G11)*J11</f>
        <v>240</v>
      </c>
      <c r="I11" s="7">
        <f>2*P11+E11</f>
        <v>277.66196710091651</v>
      </c>
      <c r="J11" s="7">
        <v>1.5</v>
      </c>
      <c r="K11" s="52">
        <v>35</v>
      </c>
      <c r="L11" s="7">
        <f>K11-D11</f>
        <v>20</v>
      </c>
      <c r="M11" s="7">
        <f>H11/COS(K11*PI()/180)</f>
        <v>292.98590130274943</v>
      </c>
      <c r="N11" s="7">
        <f>H11*TAN(K11*PI()/180)</f>
        <v>168.04980917033032</v>
      </c>
      <c r="O11" s="7">
        <f>J11/COS(K11*PI()/180)</f>
        <v>1.8311618831421841</v>
      </c>
      <c r="P11" s="9">
        <f>40/COS(K11*PI()/180)</f>
        <v>48.830983550458242</v>
      </c>
      <c r="Q11" s="9">
        <f>F11/U11+P11</f>
        <v>115.68634854231591</v>
      </c>
      <c r="R11" s="9">
        <f>G11/U11+P11</f>
        <v>71.116105214410794</v>
      </c>
      <c r="S11" s="91">
        <f t="shared" si="10"/>
        <v>36.623237662843678</v>
      </c>
      <c r="T11" s="7">
        <f t="shared" si="11"/>
        <v>22.491850866948859</v>
      </c>
      <c r="U11" s="36">
        <f>(4+SIN(K11*PI()/180)/J11)*COS(K11*PI()/180)</f>
        <v>3.5898390507512699</v>
      </c>
      <c r="V11" s="44">
        <f>(P11*J11*(F11^2-G11^2)/2+J11*(F11^3-G11^3)/(6*U11))/1000000</f>
        <v>2.8021708295580221</v>
      </c>
      <c r="W11" s="44">
        <f t="shared" si="23"/>
        <v>2.1962349418774454</v>
      </c>
      <c r="X11" s="81">
        <v>0</v>
      </c>
      <c r="Y11" s="11">
        <f>X11+D11</f>
        <v>15</v>
      </c>
      <c r="Z11" s="7">
        <f>IF(D11&gt;20,H11/COS(X11*PI()/180),H11/COS(X11*PI()/180))</f>
        <v>240</v>
      </c>
      <c r="AA11" s="7">
        <f>H11*TAN(ABS(X11)*PI()/180)</f>
        <v>0</v>
      </c>
      <c r="AB11" s="36">
        <f>J11/COS(X11*PI()/180)</f>
        <v>1.5</v>
      </c>
      <c r="AC11" s="9">
        <f>40/COS(ABS(X11)*PI()/180)</f>
        <v>40</v>
      </c>
      <c r="AD11" s="9">
        <f>F11/AH11+AC11</f>
        <v>100</v>
      </c>
      <c r="AE11" s="9">
        <f>G11/AH11+AC11</f>
        <v>60</v>
      </c>
      <c r="AF11" s="91">
        <f t="shared" si="12"/>
        <v>30</v>
      </c>
      <c r="AG11" s="91">
        <f t="shared" si="13"/>
        <v>20.275875100994064</v>
      </c>
      <c r="AH11" s="16">
        <f>(4+SIN(X11*PI()/180)/J11)*COS(X11*PI()/180)</f>
        <v>4</v>
      </c>
      <c r="AI11" s="44">
        <f>(AC11*J11*(F11^2-G11^2)/2+J11*(F11^3-G11^3)/(6*AH11))/1000000</f>
        <v>2.3679999999999999</v>
      </c>
      <c r="AJ11" s="44">
        <f t="shared" si="14"/>
        <v>1.8759726014543143</v>
      </c>
      <c r="AK11" s="55">
        <f>(0.2*0.4-0.05*0.05/2)*(I11/100+0.1)</f>
        <v>0.22653379909197183</v>
      </c>
      <c r="AL11" s="52">
        <f>(F11/100*I11/100-PI()*((E11+2*20)/100)^2/4)*40/100</f>
        <v>1.145024039831338</v>
      </c>
      <c r="AM11" s="52">
        <f t="shared" si="15"/>
        <v>1.0715830815632996</v>
      </c>
      <c r="AN11" s="85">
        <f t="shared" si="31"/>
        <v>6.7101082068390578</v>
      </c>
      <c r="AO11" s="86">
        <f t="shared" si="32"/>
        <v>1.6701876491285892</v>
      </c>
    </row>
    <row r="12" spans="1:41" s="1" customFormat="1" ht="26.1" customHeight="1">
      <c r="B12" s="189"/>
      <c r="C12" s="7">
        <v>100</v>
      </c>
      <c r="D12" s="7">
        <v>20</v>
      </c>
      <c r="E12" s="7">
        <v>180</v>
      </c>
      <c r="F12" s="7">
        <f t="shared" si="8"/>
        <v>240</v>
      </c>
      <c r="G12" s="7">
        <f t="shared" si="9"/>
        <v>80</v>
      </c>
      <c r="H12" s="7">
        <f t="shared" si="16"/>
        <v>240</v>
      </c>
      <c r="I12" s="7">
        <f t="shared" si="17"/>
        <v>277.66196710091651</v>
      </c>
      <c r="J12" s="7">
        <v>1.5</v>
      </c>
      <c r="K12" s="52">
        <v>35</v>
      </c>
      <c r="L12" s="7">
        <f t="shared" si="0"/>
        <v>15</v>
      </c>
      <c r="M12" s="7">
        <f t="shared" si="18"/>
        <v>292.98590130274943</v>
      </c>
      <c r="N12" s="7">
        <f t="shared" si="19"/>
        <v>168.04980917033032</v>
      </c>
      <c r="O12" s="7">
        <f t="shared" si="1"/>
        <v>1.8311618831421841</v>
      </c>
      <c r="P12" s="9">
        <f t="shared" si="2"/>
        <v>48.830983550458242</v>
      </c>
      <c r="Q12" s="9">
        <f t="shared" si="3"/>
        <v>115.68634854231591</v>
      </c>
      <c r="R12" s="9">
        <f t="shared" si="20"/>
        <v>71.116105214410794</v>
      </c>
      <c r="S12" s="91">
        <f t="shared" si="10"/>
        <v>36.623237662843678</v>
      </c>
      <c r="T12" s="7">
        <f t="shared" si="11"/>
        <v>22.491850866948859</v>
      </c>
      <c r="U12" s="36">
        <f t="shared" si="21"/>
        <v>3.5898390507512699</v>
      </c>
      <c r="V12" s="44">
        <f t="shared" si="22"/>
        <v>2.8021708295580221</v>
      </c>
      <c r="W12" s="44">
        <f t="shared" si="23"/>
        <v>2.1962349418774454</v>
      </c>
      <c r="X12" s="81">
        <v>0</v>
      </c>
      <c r="Y12" s="11">
        <f t="shared" si="24"/>
        <v>20</v>
      </c>
      <c r="Z12" s="7">
        <f t="shared" si="4"/>
        <v>240</v>
      </c>
      <c r="AA12" s="7">
        <f t="shared" si="25"/>
        <v>0</v>
      </c>
      <c r="AB12" s="36">
        <f t="shared" si="26"/>
        <v>1.5</v>
      </c>
      <c r="AC12" s="9">
        <f t="shared" si="27"/>
        <v>40</v>
      </c>
      <c r="AD12" s="9">
        <f t="shared" si="5"/>
        <v>100</v>
      </c>
      <c r="AE12" s="9">
        <f t="shared" si="6"/>
        <v>60</v>
      </c>
      <c r="AF12" s="91">
        <f t="shared" si="12"/>
        <v>30</v>
      </c>
      <c r="AG12" s="91">
        <f t="shared" si="13"/>
        <v>20.275875100994064</v>
      </c>
      <c r="AH12" s="16">
        <f t="shared" si="7"/>
        <v>4</v>
      </c>
      <c r="AI12" s="44">
        <f t="shared" si="28"/>
        <v>2.3679999999999999</v>
      </c>
      <c r="AJ12" s="44">
        <f t="shared" si="14"/>
        <v>1.8759726014543143</v>
      </c>
      <c r="AK12" s="55">
        <f t="shared" si="29"/>
        <v>0.22653379909197183</v>
      </c>
      <c r="AL12" s="52">
        <f t="shared" si="30"/>
        <v>1.145024039831338</v>
      </c>
      <c r="AM12" s="52">
        <f t="shared" si="15"/>
        <v>1.0715830815632996</v>
      </c>
      <c r="AN12" s="85">
        <f t="shared" si="31"/>
        <v>6.7101082068390578</v>
      </c>
      <c r="AO12" s="86">
        <f t="shared" si="32"/>
        <v>1.6701876491285892</v>
      </c>
    </row>
    <row r="13" spans="1:41" s="1" customFormat="1" ht="26.1" customHeight="1">
      <c r="B13" s="189"/>
      <c r="C13" s="7">
        <v>100</v>
      </c>
      <c r="D13" s="7">
        <v>25</v>
      </c>
      <c r="E13" s="7">
        <v>180</v>
      </c>
      <c r="F13" s="7">
        <f t="shared" si="8"/>
        <v>240</v>
      </c>
      <c r="G13" s="7">
        <f t="shared" si="9"/>
        <v>80</v>
      </c>
      <c r="H13" s="7">
        <f>(F13-G13)*J13</f>
        <v>240</v>
      </c>
      <c r="I13" s="7">
        <f>2*P13+E13</f>
        <v>319.47574364968784</v>
      </c>
      <c r="J13" s="7">
        <v>1.5</v>
      </c>
      <c r="K13" s="52">
        <v>55</v>
      </c>
      <c r="L13" s="7">
        <f>K13-D13</f>
        <v>30</v>
      </c>
      <c r="M13" s="7">
        <f>H13/COS(K13*PI()/180)</f>
        <v>418.42723094906347</v>
      </c>
      <c r="N13" s="7">
        <f>H13*TAN(K13*PI()/180)</f>
        <v>342.75552161810748</v>
      </c>
      <c r="O13" s="7">
        <f>J13/COS(K13*PI()/180)</f>
        <v>2.6151701934316467</v>
      </c>
      <c r="P13" s="9">
        <f>40/COS(K13*PI()/180)</f>
        <v>69.737871824843907</v>
      </c>
      <c r="Q13" s="9">
        <f>F13/U13+P13</f>
        <v>161.77876523024048</v>
      </c>
      <c r="R13" s="9">
        <f>G13/U13+P13</f>
        <v>100.41816962664277</v>
      </c>
      <c r="S13" s="91">
        <f t="shared" si="10"/>
        <v>52.303403868632934</v>
      </c>
      <c r="T13" s="7">
        <f t="shared" si="11"/>
        <v>30.820166601628916</v>
      </c>
      <c r="U13" s="36">
        <f>(4+SIN(K13*PI()/180)/J13)*COS(K13*PI()/180)</f>
        <v>2.6075366189994873</v>
      </c>
      <c r="V13" s="44">
        <f>(P13*J13*(F13^2-G13^2)/2+J13*(F13^3-G13^3)/(6*U13))/1000000</f>
        <v>3.9542346666288384</v>
      </c>
      <c r="W13" s="44">
        <f t="shared" si="23"/>
        <v>3.0847973457413302</v>
      </c>
      <c r="X13" s="82">
        <v>-20</v>
      </c>
      <c r="Y13" s="11">
        <f>X13+D13</f>
        <v>5</v>
      </c>
      <c r="Z13" s="7">
        <f>IF(D13&gt;20,H13/COS(X13*PI()/180),H13/COS(X13*PI()/180))</f>
        <v>255.4026653942189</v>
      </c>
      <c r="AA13" s="7">
        <f>H13*TAN(ABS(X13)*PI()/180)</f>
        <v>87.352856223888566</v>
      </c>
      <c r="AB13" s="36">
        <f>J13/COS(X13*PI()/180)</f>
        <v>1.5962666587138681</v>
      </c>
      <c r="AC13" s="9">
        <f>40/COS(ABS(X13)*PI()/180)</f>
        <v>42.567110899036486</v>
      </c>
      <c r="AD13" s="9">
        <f>F13/AH13+AC13</f>
        <v>110.27749654832556</v>
      </c>
      <c r="AE13" s="9">
        <f>G13/AH13+AC13</f>
        <v>65.137239448799505</v>
      </c>
      <c r="AF13" s="91">
        <f t="shared" si="12"/>
        <v>31.925333174277363</v>
      </c>
      <c r="AG13" s="91">
        <f t="shared" si="13"/>
        <v>22.845256175172217</v>
      </c>
      <c r="AH13" s="16">
        <f>(4+SIN(X13*PI()/180)/J13)*COS(X13*PI()/180)</f>
        <v>3.544507946581454</v>
      </c>
      <c r="AI13" s="44">
        <f>(AC13*J13*(F13^2-G13^2)/2+J13*(F13^3-G13^3)/(6*AH13))/1000000</f>
        <v>2.5734944061931428</v>
      </c>
      <c r="AJ13" s="44">
        <f t="shared" si="14"/>
        <v>2.0516825858113745</v>
      </c>
      <c r="AK13" s="55">
        <f>(0.2*0.4-0.05*0.05/2)*(I13/100+0.1)</f>
        <v>0.25946214812412921</v>
      </c>
      <c r="AL13" s="52">
        <f>(F13/100*I13/100-PI()*((E13+2*20)/100)^2/4)*40/100</f>
        <v>1.5464362946995431</v>
      </c>
      <c r="AM13" s="52">
        <f t="shared" si="15"/>
        <v>1.2221126771388762</v>
      </c>
      <c r="AN13" s="85">
        <f t="shared" si="31"/>
        <v>8.190920771863949</v>
      </c>
      <c r="AO13" s="86">
        <f t="shared" si="32"/>
        <v>2.0947951911886795</v>
      </c>
    </row>
    <row r="14" spans="1:41" s="1" customFormat="1" ht="26.1" customHeight="1">
      <c r="B14" s="189"/>
      <c r="C14" s="7">
        <v>100</v>
      </c>
      <c r="D14" s="7">
        <v>30</v>
      </c>
      <c r="E14" s="7">
        <v>180</v>
      </c>
      <c r="F14" s="7">
        <f t="shared" si="8"/>
        <v>240</v>
      </c>
      <c r="G14" s="7">
        <f t="shared" si="9"/>
        <v>80</v>
      </c>
      <c r="H14" s="7">
        <f t="shared" si="16"/>
        <v>240</v>
      </c>
      <c r="I14" s="7">
        <f t="shared" si="17"/>
        <v>319.47574364968784</v>
      </c>
      <c r="J14" s="7">
        <v>1.5</v>
      </c>
      <c r="K14" s="52">
        <v>55</v>
      </c>
      <c r="L14" s="7">
        <f t="shared" si="0"/>
        <v>25</v>
      </c>
      <c r="M14" s="7">
        <f t="shared" si="18"/>
        <v>418.42723094906347</v>
      </c>
      <c r="N14" s="7">
        <f>H14*TAN(K14*PI()/180)</f>
        <v>342.75552161810748</v>
      </c>
      <c r="O14" s="7">
        <f t="shared" si="1"/>
        <v>2.6151701934316467</v>
      </c>
      <c r="P14" s="9">
        <f t="shared" si="2"/>
        <v>69.737871824843907</v>
      </c>
      <c r="Q14" s="9">
        <f t="shared" si="3"/>
        <v>161.77876523024048</v>
      </c>
      <c r="R14" s="9">
        <f t="shared" si="20"/>
        <v>100.41816962664277</v>
      </c>
      <c r="S14" s="91">
        <f t="shared" si="10"/>
        <v>52.303403868632934</v>
      </c>
      <c r="T14" s="7">
        <f t="shared" si="11"/>
        <v>30.820166601628916</v>
      </c>
      <c r="U14" s="36">
        <f t="shared" si="21"/>
        <v>2.6075366189994873</v>
      </c>
      <c r="V14" s="44">
        <f t="shared" si="22"/>
        <v>3.9542346666288384</v>
      </c>
      <c r="W14" s="44">
        <f t="shared" si="23"/>
        <v>3.0847973457413302</v>
      </c>
      <c r="X14" s="82">
        <v>-20</v>
      </c>
      <c r="Y14" s="11">
        <f t="shared" si="24"/>
        <v>10</v>
      </c>
      <c r="Z14" s="7">
        <f t="shared" si="4"/>
        <v>255.4026653942189</v>
      </c>
      <c r="AA14" s="7">
        <f>H14*TAN(ABS(X14)*PI()/180)</f>
        <v>87.352856223888566</v>
      </c>
      <c r="AB14" s="36">
        <f t="shared" si="26"/>
        <v>1.5962666587138681</v>
      </c>
      <c r="AC14" s="9">
        <f t="shared" si="27"/>
        <v>42.567110899036486</v>
      </c>
      <c r="AD14" s="9">
        <f t="shared" si="5"/>
        <v>110.27749654832556</v>
      </c>
      <c r="AE14" s="9">
        <f t="shared" si="6"/>
        <v>65.137239448799505</v>
      </c>
      <c r="AF14" s="91">
        <f t="shared" si="12"/>
        <v>31.925333174277363</v>
      </c>
      <c r="AG14" s="91">
        <f t="shared" si="13"/>
        <v>22.845256175172217</v>
      </c>
      <c r="AH14" s="16">
        <f t="shared" si="7"/>
        <v>3.544507946581454</v>
      </c>
      <c r="AI14" s="44">
        <f t="shared" si="28"/>
        <v>2.5734944061931428</v>
      </c>
      <c r="AJ14" s="44">
        <f t="shared" si="14"/>
        <v>2.0516825858113745</v>
      </c>
      <c r="AK14" s="55">
        <f t="shared" si="29"/>
        <v>0.25946214812412921</v>
      </c>
      <c r="AL14" s="52">
        <f>(F14/100*I14/100-PI()*((E14+2*20)/100)^2/4)*40/100</f>
        <v>1.5464362946995431</v>
      </c>
      <c r="AM14" s="52">
        <f t="shared" si="15"/>
        <v>1.2221126771388762</v>
      </c>
      <c r="AN14" s="85">
        <f t="shared" si="31"/>
        <v>8.190920771863949</v>
      </c>
      <c r="AO14" s="86">
        <f t="shared" si="32"/>
        <v>2.0947951911886795</v>
      </c>
    </row>
    <row r="15" spans="1:41" s="1" customFormat="1" ht="26.1" customHeight="1">
      <c r="B15" s="189"/>
      <c r="C15" s="7">
        <v>100</v>
      </c>
      <c r="D15" s="7">
        <v>35</v>
      </c>
      <c r="E15" s="7">
        <v>180</v>
      </c>
      <c r="F15" s="7">
        <f t="shared" si="8"/>
        <v>240</v>
      </c>
      <c r="G15" s="7">
        <f t="shared" si="9"/>
        <v>80</v>
      </c>
      <c r="H15" s="7">
        <f>(F15-G15)*J15</f>
        <v>240</v>
      </c>
      <c r="I15" s="7">
        <f>2*P15+E15</f>
        <v>319.47574364968784</v>
      </c>
      <c r="J15" s="7">
        <v>1.5</v>
      </c>
      <c r="K15" s="52">
        <v>55</v>
      </c>
      <c r="L15" s="7">
        <f>K15-D15</f>
        <v>20</v>
      </c>
      <c r="M15" s="7">
        <f>H15/COS(K15*PI()/180)</f>
        <v>418.42723094906347</v>
      </c>
      <c r="N15" s="7">
        <f>H15*TAN(K15*PI()/180)</f>
        <v>342.75552161810748</v>
      </c>
      <c r="O15" s="7">
        <f>J15/COS(K15*PI()/180)</f>
        <v>2.6151701934316467</v>
      </c>
      <c r="P15" s="9">
        <f>40/COS(K15*PI()/180)</f>
        <v>69.737871824843907</v>
      </c>
      <c r="Q15" s="9">
        <f>F15/U15+P15</f>
        <v>161.77876523024048</v>
      </c>
      <c r="R15" s="9">
        <f>G15/U15+P15</f>
        <v>100.41816962664277</v>
      </c>
      <c r="S15" s="91">
        <f t="shared" si="10"/>
        <v>52.303403868632934</v>
      </c>
      <c r="T15" s="7">
        <f t="shared" si="11"/>
        <v>30.820166601628916</v>
      </c>
      <c r="U15" s="36">
        <f>(4+SIN(K15*PI()/180)/J15)*COS(K15*PI()/180)</f>
        <v>2.6075366189994873</v>
      </c>
      <c r="V15" s="44">
        <f>(P15*J15*(F15^2-G15^2)/2+J15*(F15^3-G15^3)/(6*U15))/1000000</f>
        <v>3.9542346666288384</v>
      </c>
      <c r="W15" s="44">
        <f t="shared" si="23"/>
        <v>3.0847973457413302</v>
      </c>
      <c r="X15" s="82">
        <v>-20</v>
      </c>
      <c r="Y15" s="11">
        <f>X15+D15</f>
        <v>15</v>
      </c>
      <c r="Z15" s="7">
        <f>IF(D15&gt;20,H15/COS(X15*PI()/180),H15/COS(X15*PI()/180))</f>
        <v>255.4026653942189</v>
      </c>
      <c r="AA15" s="7">
        <f>H15*TAN(ABS(X15)*PI()/180)</f>
        <v>87.352856223888566</v>
      </c>
      <c r="AB15" s="36">
        <f>J15/COS(X15*PI()/180)</f>
        <v>1.5962666587138681</v>
      </c>
      <c r="AC15" s="9">
        <f>40/COS(ABS(X15)*PI()/180)</f>
        <v>42.567110899036486</v>
      </c>
      <c r="AD15" s="9">
        <f>F15/AH15+AC15</f>
        <v>110.27749654832556</v>
      </c>
      <c r="AE15" s="9">
        <f>G15/AH15+AC15</f>
        <v>65.137239448799505</v>
      </c>
      <c r="AF15" s="91">
        <f t="shared" si="12"/>
        <v>31.925333174277363</v>
      </c>
      <c r="AG15" s="91">
        <f t="shared" si="13"/>
        <v>22.845256175172217</v>
      </c>
      <c r="AH15" s="16">
        <f>(4+SIN(X15*PI()/180)/J15)*COS(X15*PI()/180)</f>
        <v>3.544507946581454</v>
      </c>
      <c r="AI15" s="44">
        <f>(AC15*J15*(F15^2-G15^2)/2+J15*(F15^3-G15^3)/(6*AH15))/1000000</f>
        <v>2.5734944061931428</v>
      </c>
      <c r="AJ15" s="44">
        <f t="shared" si="14"/>
        <v>2.0516825858113745</v>
      </c>
      <c r="AK15" s="55">
        <f>(0.2*0.4-0.05*0.05/2)*(I15/100+0.1)</f>
        <v>0.25946214812412921</v>
      </c>
      <c r="AL15" s="52">
        <f>(F15/100*I15/100-PI()*((E15+2*20)/100)^2/4)*40/100</f>
        <v>1.5464362946995431</v>
      </c>
      <c r="AM15" s="52">
        <f t="shared" si="15"/>
        <v>1.2221126771388762</v>
      </c>
      <c r="AN15" s="85">
        <f t="shared" si="31"/>
        <v>8.190920771863949</v>
      </c>
      <c r="AO15" s="86">
        <f t="shared" si="32"/>
        <v>2.0947951911886795</v>
      </c>
    </row>
    <row r="16" spans="1:41" s="1" customFormat="1" ht="26.1" customHeight="1">
      <c r="B16" s="189"/>
      <c r="C16" s="7">
        <v>100</v>
      </c>
      <c r="D16" s="7">
        <v>40</v>
      </c>
      <c r="E16" s="7">
        <v>180</v>
      </c>
      <c r="F16" s="7">
        <f t="shared" si="8"/>
        <v>240</v>
      </c>
      <c r="G16" s="7">
        <f t="shared" si="9"/>
        <v>80</v>
      </c>
      <c r="H16" s="7">
        <f t="shared" si="16"/>
        <v>240</v>
      </c>
      <c r="I16" s="7">
        <f t="shared" si="17"/>
        <v>319.47574364968784</v>
      </c>
      <c r="J16" s="7">
        <v>1.5</v>
      </c>
      <c r="K16" s="52">
        <v>55</v>
      </c>
      <c r="L16" s="7">
        <f t="shared" si="0"/>
        <v>15</v>
      </c>
      <c r="M16" s="7">
        <f t="shared" si="18"/>
        <v>418.42723094906347</v>
      </c>
      <c r="N16" s="7">
        <f t="shared" si="19"/>
        <v>342.75552161810748</v>
      </c>
      <c r="O16" s="7">
        <f t="shared" si="1"/>
        <v>2.6151701934316467</v>
      </c>
      <c r="P16" s="9">
        <f t="shared" si="2"/>
        <v>69.737871824843907</v>
      </c>
      <c r="Q16" s="9">
        <f t="shared" si="3"/>
        <v>161.77876523024048</v>
      </c>
      <c r="R16" s="9">
        <f t="shared" si="20"/>
        <v>100.41816962664277</v>
      </c>
      <c r="S16" s="91">
        <f t="shared" si="10"/>
        <v>52.303403868632934</v>
      </c>
      <c r="T16" s="7">
        <f t="shared" si="11"/>
        <v>30.820166601628916</v>
      </c>
      <c r="U16" s="36">
        <f t="shared" si="21"/>
        <v>2.6075366189994873</v>
      </c>
      <c r="V16" s="44">
        <f t="shared" si="22"/>
        <v>3.9542346666288384</v>
      </c>
      <c r="W16" s="44">
        <f t="shared" si="23"/>
        <v>3.0847973457413302</v>
      </c>
      <c r="X16" s="82">
        <v>-20</v>
      </c>
      <c r="Y16" s="11">
        <f t="shared" si="24"/>
        <v>20</v>
      </c>
      <c r="Z16" s="7">
        <f t="shared" si="4"/>
        <v>255.4026653942189</v>
      </c>
      <c r="AA16" s="7">
        <f t="shared" si="25"/>
        <v>87.352856223888566</v>
      </c>
      <c r="AB16" s="36">
        <f t="shared" si="26"/>
        <v>1.5962666587138681</v>
      </c>
      <c r="AC16" s="9">
        <f t="shared" si="27"/>
        <v>42.567110899036486</v>
      </c>
      <c r="AD16" s="9">
        <f t="shared" si="5"/>
        <v>110.27749654832556</v>
      </c>
      <c r="AE16" s="9">
        <f t="shared" si="6"/>
        <v>65.137239448799505</v>
      </c>
      <c r="AF16" s="91">
        <f t="shared" si="12"/>
        <v>31.925333174277363</v>
      </c>
      <c r="AG16" s="91">
        <f t="shared" si="13"/>
        <v>22.845256175172217</v>
      </c>
      <c r="AH16" s="16">
        <f t="shared" si="7"/>
        <v>3.544507946581454</v>
      </c>
      <c r="AI16" s="44">
        <f t="shared" si="28"/>
        <v>2.5734944061931428</v>
      </c>
      <c r="AJ16" s="44">
        <f t="shared" si="14"/>
        <v>2.0516825858113745</v>
      </c>
      <c r="AK16" s="55">
        <f t="shared" si="29"/>
        <v>0.25946214812412921</v>
      </c>
      <c r="AL16" s="52">
        <f t="shared" si="30"/>
        <v>1.5464362946995431</v>
      </c>
      <c r="AM16" s="52">
        <f t="shared" si="15"/>
        <v>1.2221126771388762</v>
      </c>
      <c r="AN16" s="85">
        <f t="shared" si="31"/>
        <v>8.190920771863949</v>
      </c>
      <c r="AO16" s="86">
        <f t="shared" si="32"/>
        <v>2.0947951911886795</v>
      </c>
    </row>
    <row r="17" spans="1:41" s="1" customFormat="1" ht="26.1" customHeight="1" thickBot="1">
      <c r="B17" s="190"/>
      <c r="C17" s="12">
        <v>100</v>
      </c>
      <c r="D17" s="12">
        <v>45</v>
      </c>
      <c r="E17" s="12">
        <v>180</v>
      </c>
      <c r="F17" s="12">
        <f t="shared" si="8"/>
        <v>240</v>
      </c>
      <c r="G17" s="12">
        <f t="shared" si="9"/>
        <v>80</v>
      </c>
      <c r="H17" s="12">
        <f t="shared" si="16"/>
        <v>240</v>
      </c>
      <c r="I17" s="12">
        <f t="shared" si="17"/>
        <v>319.47574364968784</v>
      </c>
      <c r="J17" s="12">
        <v>1.5</v>
      </c>
      <c r="K17" s="57">
        <v>55</v>
      </c>
      <c r="L17" s="12">
        <f t="shared" si="0"/>
        <v>10</v>
      </c>
      <c r="M17" s="12">
        <f t="shared" si="18"/>
        <v>418.42723094906347</v>
      </c>
      <c r="N17" s="12">
        <f t="shared" si="19"/>
        <v>342.75552161810748</v>
      </c>
      <c r="O17" s="12">
        <f t="shared" si="1"/>
        <v>2.6151701934316467</v>
      </c>
      <c r="P17" s="13">
        <f t="shared" si="2"/>
        <v>69.737871824843907</v>
      </c>
      <c r="Q17" s="13">
        <f t="shared" si="3"/>
        <v>161.77876523024048</v>
      </c>
      <c r="R17" s="13">
        <f t="shared" si="20"/>
        <v>100.41816962664277</v>
      </c>
      <c r="S17" s="93">
        <f t="shared" si="10"/>
        <v>52.303403868632934</v>
      </c>
      <c r="T17" s="12">
        <f t="shared" si="11"/>
        <v>30.820166601628916</v>
      </c>
      <c r="U17" s="37">
        <f t="shared" si="21"/>
        <v>2.6075366189994873</v>
      </c>
      <c r="V17" s="45">
        <f t="shared" si="22"/>
        <v>3.9542346666288384</v>
      </c>
      <c r="W17" s="45">
        <f t="shared" si="23"/>
        <v>3.0847973457413302</v>
      </c>
      <c r="X17" s="83">
        <v>-20</v>
      </c>
      <c r="Y17" s="14">
        <f t="shared" si="24"/>
        <v>25</v>
      </c>
      <c r="Z17" s="12">
        <f t="shared" si="4"/>
        <v>255.4026653942189</v>
      </c>
      <c r="AA17" s="12">
        <f t="shared" si="25"/>
        <v>87.352856223888566</v>
      </c>
      <c r="AB17" s="37">
        <f t="shared" si="26"/>
        <v>1.5962666587138681</v>
      </c>
      <c r="AC17" s="13">
        <f t="shared" si="27"/>
        <v>42.567110899036486</v>
      </c>
      <c r="AD17" s="13">
        <f t="shared" si="5"/>
        <v>110.27749654832556</v>
      </c>
      <c r="AE17" s="13">
        <f t="shared" si="6"/>
        <v>65.137239448799505</v>
      </c>
      <c r="AF17" s="93">
        <f t="shared" si="12"/>
        <v>31.925333174277363</v>
      </c>
      <c r="AG17" s="93">
        <f t="shared" si="13"/>
        <v>22.845256175172217</v>
      </c>
      <c r="AH17" s="17">
        <f t="shared" si="7"/>
        <v>3.544507946581454</v>
      </c>
      <c r="AI17" s="45">
        <f t="shared" si="28"/>
        <v>2.5734944061931428</v>
      </c>
      <c r="AJ17" s="45">
        <f t="shared" si="14"/>
        <v>2.0516825858113745</v>
      </c>
      <c r="AK17" s="56">
        <f t="shared" si="29"/>
        <v>0.25946214812412921</v>
      </c>
      <c r="AL17" s="57">
        <f t="shared" si="30"/>
        <v>1.5464362946995431</v>
      </c>
      <c r="AM17" s="57">
        <f t="shared" si="15"/>
        <v>1.2221126771388762</v>
      </c>
      <c r="AN17" s="87">
        <f t="shared" si="31"/>
        <v>8.190920771863949</v>
      </c>
      <c r="AO17" s="88">
        <f t="shared" si="32"/>
        <v>2.0947951911886795</v>
      </c>
    </row>
    <row r="18" spans="1:41" s="1" customFormat="1" ht="26.1" customHeight="1">
      <c r="A18" s="3"/>
      <c r="B18" s="188">
        <v>125</v>
      </c>
      <c r="C18" s="5">
        <v>125</v>
      </c>
      <c r="D18" s="5">
        <v>0</v>
      </c>
      <c r="E18" s="5">
        <v>180</v>
      </c>
      <c r="F18" s="5">
        <f>C18+20+E18-60</f>
        <v>265</v>
      </c>
      <c r="G18" s="5">
        <f>C18-20</f>
        <v>105</v>
      </c>
      <c r="H18" s="5">
        <f t="shared" si="16"/>
        <v>240</v>
      </c>
      <c r="I18" s="5">
        <f>2*P18+E18</f>
        <v>272.37604307034013</v>
      </c>
      <c r="J18" s="5">
        <v>1.5</v>
      </c>
      <c r="K18" s="51">
        <v>30</v>
      </c>
      <c r="L18" s="5">
        <f>K18-D18</f>
        <v>30</v>
      </c>
      <c r="M18" s="5">
        <f t="shared" si="18"/>
        <v>277.12812921102034</v>
      </c>
      <c r="N18" s="5">
        <f t="shared" si="19"/>
        <v>138.56406460551017</v>
      </c>
      <c r="O18" s="5">
        <f t="shared" si="1"/>
        <v>1.7320508075688772</v>
      </c>
      <c r="P18" s="24">
        <f t="shared" si="2"/>
        <v>46.188021535170058</v>
      </c>
      <c r="Q18" s="24">
        <f t="shared" si="3"/>
        <v>116.80240061297812</v>
      </c>
      <c r="R18" s="24">
        <f t="shared" si="20"/>
        <v>74.167303811282693</v>
      </c>
      <c r="S18" s="92">
        <f>30/COS(K18*PI()/180)</f>
        <v>34.641016151377542</v>
      </c>
      <c r="T18" s="5">
        <f>20/COS(ATAN((N18+R18-Q18)/H18))</f>
        <v>21.538461538461537</v>
      </c>
      <c r="U18" s="35">
        <f t="shared" si="21"/>
        <v>3.7527767497325675</v>
      </c>
      <c r="V18" s="25">
        <f>(P18*J18*(F18^2-G18^2)/2+J18*(F18^3-G18^3)/(6*U18))/1000000</f>
        <v>3.2133539520727834</v>
      </c>
      <c r="W18" s="25">
        <f>(J18*(P18+S18+T18)*(F18-G18)*60+J18*(F18^2-G18^2)*60/(2*U18))/1000000</f>
        <v>2.1839663505883604</v>
      </c>
      <c r="X18" s="80">
        <v>30</v>
      </c>
      <c r="Y18" s="72">
        <f>X18+D18</f>
        <v>30</v>
      </c>
      <c r="Z18" s="5">
        <f t="shared" si="4"/>
        <v>277.12812921102034</v>
      </c>
      <c r="AA18" s="5">
        <f t="shared" si="25"/>
        <v>138.56406460551017</v>
      </c>
      <c r="AB18" s="35">
        <f t="shared" si="26"/>
        <v>1.7320508075688772</v>
      </c>
      <c r="AC18" s="24">
        <f>40/COS(ABS(X18)*PI()/180)</f>
        <v>46.188021535170058</v>
      </c>
      <c r="AD18" s="24">
        <f t="shared" si="5"/>
        <v>116.80240061297812</v>
      </c>
      <c r="AE18" s="24">
        <f t="shared" si="6"/>
        <v>74.167303811282693</v>
      </c>
      <c r="AF18" s="92">
        <f>30/COS(X18*PI()/180)</f>
        <v>34.641016151377542</v>
      </c>
      <c r="AG18" s="92">
        <f>IF(X18&gt;0,20/COS(ATAN((AA18+AE18-AD18)/H18)),20/COS(ATAN((AA18-AE18+AD18)/H18)))</f>
        <v>21.538461538461537</v>
      </c>
      <c r="AH18" s="26">
        <f t="shared" si="7"/>
        <v>3.7527767497325675</v>
      </c>
      <c r="AI18" s="25">
        <f t="shared" si="28"/>
        <v>3.2133539520727834</v>
      </c>
      <c r="AJ18" s="25">
        <f>(J18*(AC18+AF18+AG18)*(F18-G18)*60+J18*(F18^2-G18^2)*60/(2*AH18))/1000000</f>
        <v>2.1839663505883604</v>
      </c>
      <c r="AK18" s="54">
        <f>(0.2*0.4-0.05*0.05/2)*(I18/100+0.1)</f>
        <v>0.2223711339178929</v>
      </c>
      <c r="AL18" s="51">
        <f t="shared" si="30"/>
        <v>1.3666552122081452</v>
      </c>
      <c r="AM18" s="51">
        <f>0.6*0.6*(I18/100+0.2)</f>
        <v>1.0525537550532245</v>
      </c>
      <c r="AN18" s="89">
        <f>IF(X18&gt;0,(E18+E18+N18+AA18)*H18/2/10000*0.4+(E18+N18+AA18+R18+T18+AE18+AG18)/100*2*0.4,(E18+E18+N18-AA18)*H18/2/10000*0.4+(E18+N18-AA18+R18+T18+AE18+AG18)/100*2*0.4)</f>
        <v>8.2465322994969696</v>
      </c>
      <c r="AO18" s="90">
        <f>IF(X18&gt;0,(E18+N18+AA18+R18+T18+AE18+AG18)/100*0.8*0.4,(E18+N18-AA18+R18+T18+AE18+AG18)/100*0.8*0.4)</f>
        <v>2.075326911713629</v>
      </c>
    </row>
    <row r="19" spans="1:41" s="1" customFormat="1" ht="26.1" customHeight="1">
      <c r="A19" s="4"/>
      <c r="B19" s="189"/>
      <c r="C19" s="7">
        <v>125</v>
      </c>
      <c r="D19" s="7">
        <v>5</v>
      </c>
      <c r="E19" s="7">
        <v>180</v>
      </c>
      <c r="F19" s="7">
        <f t="shared" ref="F19:F27" si="33">C19+20+E19-60</f>
        <v>265</v>
      </c>
      <c r="G19" s="7">
        <f t="shared" ref="G19:G27" si="34">C19-20</f>
        <v>105</v>
      </c>
      <c r="H19" s="7">
        <f t="shared" si="16"/>
        <v>240</v>
      </c>
      <c r="I19" s="7">
        <f t="shared" ref="I19:I27" si="35">2*P19+E19</f>
        <v>277.66196710091651</v>
      </c>
      <c r="J19" s="7">
        <v>1.5</v>
      </c>
      <c r="K19" s="52">
        <v>35</v>
      </c>
      <c r="L19" s="7">
        <f>K19-D19</f>
        <v>30</v>
      </c>
      <c r="M19" s="7">
        <f t="shared" si="18"/>
        <v>292.98590130274943</v>
      </c>
      <c r="N19" s="7">
        <f t="shared" si="19"/>
        <v>168.04980917033032</v>
      </c>
      <c r="O19" s="7">
        <f t="shared" si="1"/>
        <v>1.8311618831421841</v>
      </c>
      <c r="P19" s="9">
        <f t="shared" si="2"/>
        <v>48.830983550458242</v>
      </c>
      <c r="Q19" s="9">
        <f t="shared" si="3"/>
        <v>122.65044906230108</v>
      </c>
      <c r="R19" s="9">
        <f t="shared" si="20"/>
        <v>78.080205734395975</v>
      </c>
      <c r="S19" s="91">
        <f t="shared" si="10"/>
        <v>36.623237662843678</v>
      </c>
      <c r="T19" s="7">
        <f t="shared" ref="T19:T27" si="36">20/COS(ATAN((N19+R19-Q19)/H19))</f>
        <v>22.491850866948859</v>
      </c>
      <c r="U19" s="36">
        <f t="shared" si="21"/>
        <v>3.5898390507512699</v>
      </c>
      <c r="V19" s="44">
        <f t="shared" ref="V19:V27" si="37">(P19*J19*(F19^2-G19^2)/2+J19*(F19^3-G19^3)/(6*U19))/1000000</f>
        <v>3.3834704923881582</v>
      </c>
      <c r="W19" s="44">
        <f>(J19*(P19+S19+T19)*(F19-G19)*60+J19*(F19^2-G19^2)*60/(2*U19))/1000000</f>
        <v>2.2965179893652312</v>
      </c>
      <c r="X19" s="81">
        <v>0</v>
      </c>
      <c r="Y19" s="11">
        <f>X19+D19</f>
        <v>5</v>
      </c>
      <c r="Z19" s="7">
        <f t="shared" si="4"/>
        <v>240</v>
      </c>
      <c r="AA19" s="7">
        <f t="shared" si="25"/>
        <v>0</v>
      </c>
      <c r="AB19" s="36">
        <f t="shared" si="26"/>
        <v>1.5</v>
      </c>
      <c r="AC19" s="9">
        <f t="shared" ref="AC19:AC27" si="38">40/COS(ABS(X19)*PI()/180)</f>
        <v>40</v>
      </c>
      <c r="AD19" s="9">
        <f t="shared" si="5"/>
        <v>106.25</v>
      </c>
      <c r="AE19" s="9">
        <f t="shared" si="6"/>
        <v>66.25</v>
      </c>
      <c r="AF19" s="91">
        <f t="shared" si="12"/>
        <v>30</v>
      </c>
      <c r="AG19" s="91">
        <f t="shared" ref="AG19:AG27" si="39">IF(X19&gt;0,20/COS(ATAN((AA19+AE19-AD19)/H19)),20/COS(ATAN((AA19-AE19+AD19)/H19)))</f>
        <v>20.275875100994064</v>
      </c>
      <c r="AH19" s="16">
        <f t="shared" si="7"/>
        <v>4</v>
      </c>
      <c r="AI19" s="44">
        <f t="shared" si="28"/>
        <v>2.8667500000000001</v>
      </c>
      <c r="AJ19" s="44">
        <f t="shared" si="14"/>
        <v>1.9659726014543144</v>
      </c>
      <c r="AK19" s="55">
        <f t="shared" ref="AK19:AK27" si="40">(0.2*0.4-0.05*0.05/2)*(I19/100+0.1)</f>
        <v>0.22653379909197183</v>
      </c>
      <c r="AL19" s="52">
        <f t="shared" si="30"/>
        <v>1.4226860069322549</v>
      </c>
      <c r="AM19" s="52">
        <f t="shared" si="15"/>
        <v>1.0715830815632996</v>
      </c>
      <c r="AN19" s="85">
        <f>IF(X19&gt;0,(E19+E19+N19+AA19)*H19/2/10000*0.4+(E19+N19+AA19+R19+T19+AE19+AG19)/100*2*0.4,(E19+E19+N19-AA19)*H19/2/10000*0.4+(E19+N19-AA19+R19+T19+AE19+AG19)/100*2*0.4)</f>
        <v>6.8158210109989401</v>
      </c>
      <c r="AO19" s="86">
        <f>IF(X19&gt;0,(E19+N19+AA19+R19+T19+AE19+AG19)/100*0.8*0.4,(E19+N19-AA19+R19+T19+AE19+AG19)/100*0.8*0.4)</f>
        <v>1.7124727707925418</v>
      </c>
    </row>
    <row r="20" spans="1:41" s="1" customFormat="1" ht="26.1" customHeight="1">
      <c r="A20" s="4"/>
      <c r="B20" s="189"/>
      <c r="C20" s="7">
        <v>125</v>
      </c>
      <c r="D20" s="7">
        <v>10</v>
      </c>
      <c r="E20" s="7">
        <v>180</v>
      </c>
      <c r="F20" s="7">
        <f t="shared" si="33"/>
        <v>265</v>
      </c>
      <c r="G20" s="7">
        <f t="shared" si="34"/>
        <v>105</v>
      </c>
      <c r="H20" s="7">
        <f t="shared" si="16"/>
        <v>240</v>
      </c>
      <c r="I20" s="7">
        <f t="shared" si="35"/>
        <v>277.66196710091651</v>
      </c>
      <c r="J20" s="7">
        <v>1.5</v>
      </c>
      <c r="K20" s="52">
        <v>35</v>
      </c>
      <c r="L20" s="7">
        <f>K20-D20</f>
        <v>25</v>
      </c>
      <c r="M20" s="7">
        <f t="shared" si="18"/>
        <v>292.98590130274943</v>
      </c>
      <c r="N20" s="7">
        <f t="shared" si="19"/>
        <v>168.04980917033032</v>
      </c>
      <c r="O20" s="7">
        <f t="shared" si="1"/>
        <v>1.8311618831421841</v>
      </c>
      <c r="P20" s="9">
        <f t="shared" si="2"/>
        <v>48.830983550458242</v>
      </c>
      <c r="Q20" s="9">
        <f t="shared" si="3"/>
        <v>122.65044906230108</v>
      </c>
      <c r="R20" s="9">
        <f t="shared" si="20"/>
        <v>78.080205734395975</v>
      </c>
      <c r="S20" s="91">
        <f t="shared" si="10"/>
        <v>36.623237662843678</v>
      </c>
      <c r="T20" s="7">
        <f t="shared" si="36"/>
        <v>22.491850866948859</v>
      </c>
      <c r="U20" s="36">
        <f t="shared" si="21"/>
        <v>3.5898390507512699</v>
      </c>
      <c r="V20" s="44">
        <f t="shared" si="37"/>
        <v>3.3834704923881582</v>
      </c>
      <c r="W20" s="44">
        <f t="shared" ref="W20:W27" si="41">(J20*(P20+S20+T20)*(F20-G20)*60+J20*(F20^2-G20^2)*60/(2*U20))/1000000</f>
        <v>2.2965179893652312</v>
      </c>
      <c r="X20" s="81">
        <v>0</v>
      </c>
      <c r="Y20" s="11">
        <f>X20+D20</f>
        <v>10</v>
      </c>
      <c r="Z20" s="7">
        <f t="shared" si="4"/>
        <v>240</v>
      </c>
      <c r="AA20" s="7">
        <f t="shared" si="25"/>
        <v>0</v>
      </c>
      <c r="AB20" s="36">
        <f t="shared" si="26"/>
        <v>1.5</v>
      </c>
      <c r="AC20" s="9">
        <f t="shared" si="38"/>
        <v>40</v>
      </c>
      <c r="AD20" s="9">
        <f t="shared" si="5"/>
        <v>106.25</v>
      </c>
      <c r="AE20" s="9">
        <f t="shared" si="6"/>
        <v>66.25</v>
      </c>
      <c r="AF20" s="91">
        <f t="shared" si="12"/>
        <v>30</v>
      </c>
      <c r="AG20" s="91">
        <f t="shared" si="39"/>
        <v>20.275875100994064</v>
      </c>
      <c r="AH20" s="16">
        <f t="shared" si="7"/>
        <v>4</v>
      </c>
      <c r="AI20" s="44">
        <f t="shared" si="28"/>
        <v>2.8667500000000001</v>
      </c>
      <c r="AJ20" s="44">
        <f t="shared" si="14"/>
        <v>1.9659726014543144</v>
      </c>
      <c r="AK20" s="55">
        <f t="shared" si="40"/>
        <v>0.22653379909197183</v>
      </c>
      <c r="AL20" s="52">
        <f t="shared" si="30"/>
        <v>1.4226860069322549</v>
      </c>
      <c r="AM20" s="52">
        <f t="shared" si="15"/>
        <v>1.0715830815632996</v>
      </c>
      <c r="AN20" s="85">
        <f t="shared" ref="AN20:AN27" si="42">IF(X20&gt;0,(E20+E20+N20+AA20)*H20/2/10000*0.4+(E20+N20+AA20+R20+T20+AE20+AG20)/100*2*0.4,(E20+E20+N20-AA20)*H20/2/10000*0.4+(E20+N20-AA20+R20+T20+AE20+AG20)/100*2*0.4)</f>
        <v>6.8158210109989401</v>
      </c>
      <c r="AO20" s="86">
        <f t="shared" ref="AO20:AO27" si="43">IF(X20&gt;0,(E20+N20+AA20+R20+T20+AE20+AG20)/100*0.8*0.4,(E20+N20-AA20+R20+T20+AE20+AG20)/100*0.8*0.4)</f>
        <v>1.7124727707925418</v>
      </c>
    </row>
    <row r="21" spans="1:41" s="1" customFormat="1" ht="26.1" customHeight="1">
      <c r="A21" s="4"/>
      <c r="B21" s="189"/>
      <c r="C21" s="7">
        <v>125</v>
      </c>
      <c r="D21" s="7">
        <v>15</v>
      </c>
      <c r="E21" s="7">
        <v>180</v>
      </c>
      <c r="F21" s="7">
        <f t="shared" si="33"/>
        <v>265</v>
      </c>
      <c r="G21" s="7">
        <f t="shared" si="34"/>
        <v>105</v>
      </c>
      <c r="H21" s="7">
        <f t="shared" si="16"/>
        <v>240</v>
      </c>
      <c r="I21" s="7">
        <f t="shared" si="35"/>
        <v>277.66196710091651</v>
      </c>
      <c r="J21" s="7">
        <v>1.5</v>
      </c>
      <c r="K21" s="52">
        <v>35</v>
      </c>
      <c r="L21" s="7">
        <f>K21-D21</f>
        <v>20</v>
      </c>
      <c r="M21" s="7">
        <f t="shared" si="18"/>
        <v>292.98590130274943</v>
      </c>
      <c r="N21" s="7">
        <f t="shared" si="19"/>
        <v>168.04980917033032</v>
      </c>
      <c r="O21" s="7">
        <f t="shared" si="1"/>
        <v>1.8311618831421841</v>
      </c>
      <c r="P21" s="9">
        <f t="shared" si="2"/>
        <v>48.830983550458242</v>
      </c>
      <c r="Q21" s="9">
        <f t="shared" si="3"/>
        <v>122.65044906230108</v>
      </c>
      <c r="R21" s="9">
        <f t="shared" si="20"/>
        <v>78.080205734395975</v>
      </c>
      <c r="S21" s="91">
        <f t="shared" si="10"/>
        <v>36.623237662843678</v>
      </c>
      <c r="T21" s="7">
        <f t="shared" si="36"/>
        <v>22.491850866948859</v>
      </c>
      <c r="U21" s="36">
        <f t="shared" si="21"/>
        <v>3.5898390507512699</v>
      </c>
      <c r="V21" s="44">
        <f t="shared" si="37"/>
        <v>3.3834704923881582</v>
      </c>
      <c r="W21" s="44">
        <f t="shared" si="41"/>
        <v>2.2965179893652312</v>
      </c>
      <c r="X21" s="81">
        <v>0</v>
      </c>
      <c r="Y21" s="11">
        <f>X21+D21</f>
        <v>15</v>
      </c>
      <c r="Z21" s="7">
        <f t="shared" si="4"/>
        <v>240</v>
      </c>
      <c r="AA21" s="7">
        <f t="shared" si="25"/>
        <v>0</v>
      </c>
      <c r="AB21" s="36">
        <f t="shared" si="26"/>
        <v>1.5</v>
      </c>
      <c r="AC21" s="9">
        <f t="shared" si="38"/>
        <v>40</v>
      </c>
      <c r="AD21" s="9">
        <f t="shared" si="5"/>
        <v>106.25</v>
      </c>
      <c r="AE21" s="9">
        <f t="shared" si="6"/>
        <v>66.25</v>
      </c>
      <c r="AF21" s="91">
        <f t="shared" si="12"/>
        <v>30</v>
      </c>
      <c r="AG21" s="91">
        <f t="shared" si="39"/>
        <v>20.275875100994064</v>
      </c>
      <c r="AH21" s="16">
        <f t="shared" si="7"/>
        <v>4</v>
      </c>
      <c r="AI21" s="44">
        <f t="shared" si="28"/>
        <v>2.8667500000000001</v>
      </c>
      <c r="AJ21" s="44">
        <f t="shared" si="14"/>
        <v>1.9659726014543144</v>
      </c>
      <c r="AK21" s="55">
        <f t="shared" si="40"/>
        <v>0.22653379909197183</v>
      </c>
      <c r="AL21" s="52">
        <f t="shared" si="30"/>
        <v>1.4226860069322549</v>
      </c>
      <c r="AM21" s="52">
        <f t="shared" si="15"/>
        <v>1.0715830815632996</v>
      </c>
      <c r="AN21" s="85">
        <f t="shared" si="42"/>
        <v>6.8158210109989401</v>
      </c>
      <c r="AO21" s="86">
        <f t="shared" si="43"/>
        <v>1.7124727707925418</v>
      </c>
    </row>
    <row r="22" spans="1:41" s="1" customFormat="1" ht="26.1" customHeight="1">
      <c r="B22" s="189"/>
      <c r="C22" s="7">
        <v>125</v>
      </c>
      <c r="D22" s="7">
        <v>20</v>
      </c>
      <c r="E22" s="7">
        <v>180</v>
      </c>
      <c r="F22" s="7">
        <f t="shared" si="33"/>
        <v>265</v>
      </c>
      <c r="G22" s="7">
        <f t="shared" si="34"/>
        <v>105</v>
      </c>
      <c r="H22" s="7">
        <f t="shared" si="16"/>
        <v>240</v>
      </c>
      <c r="I22" s="7">
        <f t="shared" si="35"/>
        <v>277.66196710091651</v>
      </c>
      <c r="J22" s="7">
        <v>1.5</v>
      </c>
      <c r="K22" s="52">
        <v>35</v>
      </c>
      <c r="L22" s="7">
        <f t="shared" ref="L22:L33" si="44">K22-D22</f>
        <v>15</v>
      </c>
      <c r="M22" s="7">
        <f t="shared" si="18"/>
        <v>292.98590130274943</v>
      </c>
      <c r="N22" s="7">
        <f t="shared" si="19"/>
        <v>168.04980917033032</v>
      </c>
      <c r="O22" s="7">
        <f t="shared" si="1"/>
        <v>1.8311618831421841</v>
      </c>
      <c r="P22" s="9">
        <f t="shared" si="2"/>
        <v>48.830983550458242</v>
      </c>
      <c r="Q22" s="9">
        <f t="shared" si="3"/>
        <v>122.65044906230108</v>
      </c>
      <c r="R22" s="9">
        <f t="shared" si="20"/>
        <v>78.080205734395975</v>
      </c>
      <c r="S22" s="91">
        <f t="shared" si="10"/>
        <v>36.623237662843678</v>
      </c>
      <c r="T22" s="7">
        <f t="shared" si="36"/>
        <v>22.491850866948859</v>
      </c>
      <c r="U22" s="36">
        <f t="shared" si="21"/>
        <v>3.5898390507512699</v>
      </c>
      <c r="V22" s="44">
        <f t="shared" si="37"/>
        <v>3.3834704923881582</v>
      </c>
      <c r="W22" s="44">
        <f t="shared" si="41"/>
        <v>2.2965179893652312</v>
      </c>
      <c r="X22" s="81">
        <v>0</v>
      </c>
      <c r="Y22" s="11">
        <f t="shared" ref="Y22:Y27" si="45">X22+D22</f>
        <v>20</v>
      </c>
      <c r="Z22" s="7">
        <f t="shared" si="4"/>
        <v>240</v>
      </c>
      <c r="AA22" s="7">
        <f t="shared" si="25"/>
        <v>0</v>
      </c>
      <c r="AB22" s="36">
        <f t="shared" si="26"/>
        <v>1.5</v>
      </c>
      <c r="AC22" s="9">
        <f t="shared" si="38"/>
        <v>40</v>
      </c>
      <c r="AD22" s="9">
        <f t="shared" si="5"/>
        <v>106.25</v>
      </c>
      <c r="AE22" s="9">
        <f t="shared" si="6"/>
        <v>66.25</v>
      </c>
      <c r="AF22" s="91">
        <f t="shared" si="12"/>
        <v>30</v>
      </c>
      <c r="AG22" s="91">
        <f t="shared" si="39"/>
        <v>20.275875100994064</v>
      </c>
      <c r="AH22" s="16">
        <f t="shared" si="7"/>
        <v>4</v>
      </c>
      <c r="AI22" s="44">
        <f t="shared" si="28"/>
        <v>2.8667500000000001</v>
      </c>
      <c r="AJ22" s="44">
        <f t="shared" si="14"/>
        <v>1.9659726014543144</v>
      </c>
      <c r="AK22" s="55">
        <f t="shared" si="40"/>
        <v>0.22653379909197183</v>
      </c>
      <c r="AL22" s="52">
        <f t="shared" si="30"/>
        <v>1.4226860069322549</v>
      </c>
      <c r="AM22" s="52">
        <f t="shared" si="15"/>
        <v>1.0715830815632996</v>
      </c>
      <c r="AN22" s="85">
        <f t="shared" si="42"/>
        <v>6.8158210109989401</v>
      </c>
      <c r="AO22" s="86">
        <f t="shared" si="43"/>
        <v>1.7124727707925418</v>
      </c>
    </row>
    <row r="23" spans="1:41" s="1" customFormat="1" ht="26.1" customHeight="1">
      <c r="B23" s="189"/>
      <c r="C23" s="7">
        <v>125</v>
      </c>
      <c r="D23" s="7">
        <v>25</v>
      </c>
      <c r="E23" s="7">
        <v>180</v>
      </c>
      <c r="F23" s="7">
        <f t="shared" si="33"/>
        <v>265</v>
      </c>
      <c r="G23" s="7">
        <f t="shared" si="34"/>
        <v>105</v>
      </c>
      <c r="H23" s="7">
        <f t="shared" si="16"/>
        <v>240</v>
      </c>
      <c r="I23" s="7">
        <f t="shared" si="35"/>
        <v>319.47574364968784</v>
      </c>
      <c r="J23" s="7">
        <v>1.5</v>
      </c>
      <c r="K23" s="52">
        <v>55</v>
      </c>
      <c r="L23" s="7">
        <f t="shared" si="44"/>
        <v>30</v>
      </c>
      <c r="M23" s="7">
        <f t="shared" si="18"/>
        <v>418.42723094906347</v>
      </c>
      <c r="N23" s="7">
        <f t="shared" si="19"/>
        <v>342.75552161810748</v>
      </c>
      <c r="O23" s="7">
        <f t="shared" si="1"/>
        <v>2.6151701934316467</v>
      </c>
      <c r="P23" s="9">
        <f t="shared" si="2"/>
        <v>69.737871824843907</v>
      </c>
      <c r="Q23" s="9">
        <f t="shared" si="3"/>
        <v>171.36635829330262</v>
      </c>
      <c r="R23" s="9">
        <f t="shared" si="20"/>
        <v>110.00576268970491</v>
      </c>
      <c r="S23" s="91">
        <f t="shared" si="10"/>
        <v>52.303403868632934</v>
      </c>
      <c r="T23" s="7">
        <f t="shared" si="36"/>
        <v>30.820166601628923</v>
      </c>
      <c r="U23" s="36">
        <f t="shared" si="21"/>
        <v>2.6075366189994873</v>
      </c>
      <c r="V23" s="44">
        <f t="shared" si="37"/>
        <v>4.7695882503886748</v>
      </c>
      <c r="W23" s="44">
        <f t="shared" si="41"/>
        <v>3.2228586858494248</v>
      </c>
      <c r="X23" s="82">
        <v>-20</v>
      </c>
      <c r="Y23" s="11">
        <f t="shared" si="45"/>
        <v>5</v>
      </c>
      <c r="Z23" s="7">
        <f t="shared" si="4"/>
        <v>255.4026653942189</v>
      </c>
      <c r="AA23" s="7">
        <f t="shared" si="25"/>
        <v>87.352856223888566</v>
      </c>
      <c r="AB23" s="36">
        <f t="shared" si="26"/>
        <v>1.5962666587138681</v>
      </c>
      <c r="AC23" s="9">
        <f t="shared" si="38"/>
        <v>42.567110899036486</v>
      </c>
      <c r="AD23" s="9">
        <f t="shared" si="5"/>
        <v>117.33066172012653</v>
      </c>
      <c r="AE23" s="9">
        <f t="shared" si="6"/>
        <v>72.190404620600461</v>
      </c>
      <c r="AF23" s="91">
        <f t="shared" si="12"/>
        <v>31.925333174277363</v>
      </c>
      <c r="AG23" s="91">
        <f t="shared" si="39"/>
        <v>22.845256175172221</v>
      </c>
      <c r="AH23" s="16">
        <f t="shared" si="7"/>
        <v>3.544507946581454</v>
      </c>
      <c r="AI23" s="44">
        <f t="shared" si="28"/>
        <v>3.1208981096999207</v>
      </c>
      <c r="AJ23" s="44">
        <f t="shared" si="14"/>
        <v>2.1532481642853085</v>
      </c>
      <c r="AK23" s="55">
        <f t="shared" si="40"/>
        <v>0.25946214812412921</v>
      </c>
      <c r="AL23" s="52">
        <f t="shared" si="30"/>
        <v>1.8659120383492311</v>
      </c>
      <c r="AM23" s="52">
        <f t="shared" si="15"/>
        <v>1.2221126771388762</v>
      </c>
      <c r="AN23" s="85">
        <f t="shared" si="42"/>
        <v>8.3240468377428556</v>
      </c>
      <c r="AO23" s="86">
        <f t="shared" si="43"/>
        <v>2.1480456175402418</v>
      </c>
    </row>
    <row r="24" spans="1:41" s="1" customFormat="1" ht="26.1" customHeight="1">
      <c r="B24" s="189"/>
      <c r="C24" s="7">
        <v>125</v>
      </c>
      <c r="D24" s="7">
        <v>30</v>
      </c>
      <c r="E24" s="7">
        <v>180</v>
      </c>
      <c r="F24" s="7">
        <f t="shared" si="33"/>
        <v>265</v>
      </c>
      <c r="G24" s="7">
        <f t="shared" si="34"/>
        <v>105</v>
      </c>
      <c r="H24" s="7">
        <f t="shared" si="16"/>
        <v>240</v>
      </c>
      <c r="I24" s="7">
        <f t="shared" si="35"/>
        <v>319.47574364968784</v>
      </c>
      <c r="J24" s="7">
        <v>1.5</v>
      </c>
      <c r="K24" s="52">
        <v>55</v>
      </c>
      <c r="L24" s="7">
        <f t="shared" si="44"/>
        <v>25</v>
      </c>
      <c r="M24" s="7">
        <f t="shared" si="18"/>
        <v>418.42723094906347</v>
      </c>
      <c r="N24" s="7">
        <f t="shared" si="19"/>
        <v>342.75552161810748</v>
      </c>
      <c r="O24" s="7">
        <f t="shared" si="1"/>
        <v>2.6151701934316467</v>
      </c>
      <c r="P24" s="9">
        <f t="shared" si="2"/>
        <v>69.737871824843907</v>
      </c>
      <c r="Q24" s="9">
        <f t="shared" si="3"/>
        <v>171.36635829330262</v>
      </c>
      <c r="R24" s="9">
        <f t="shared" si="20"/>
        <v>110.00576268970491</v>
      </c>
      <c r="S24" s="91">
        <f t="shared" si="10"/>
        <v>52.303403868632934</v>
      </c>
      <c r="T24" s="7">
        <f t="shared" si="36"/>
        <v>30.820166601628923</v>
      </c>
      <c r="U24" s="36">
        <f t="shared" si="21"/>
        <v>2.6075366189994873</v>
      </c>
      <c r="V24" s="44">
        <f t="shared" si="37"/>
        <v>4.7695882503886748</v>
      </c>
      <c r="W24" s="44">
        <f t="shared" si="41"/>
        <v>3.2228586858494248</v>
      </c>
      <c r="X24" s="82">
        <v>-20</v>
      </c>
      <c r="Y24" s="11">
        <f t="shared" si="45"/>
        <v>10</v>
      </c>
      <c r="Z24" s="7">
        <f t="shared" si="4"/>
        <v>255.4026653942189</v>
      </c>
      <c r="AA24" s="7">
        <f t="shared" si="25"/>
        <v>87.352856223888566</v>
      </c>
      <c r="AB24" s="36">
        <f t="shared" si="26"/>
        <v>1.5962666587138681</v>
      </c>
      <c r="AC24" s="9">
        <f t="shared" si="38"/>
        <v>42.567110899036486</v>
      </c>
      <c r="AD24" s="9">
        <f t="shared" si="5"/>
        <v>117.33066172012653</v>
      </c>
      <c r="AE24" s="9">
        <f t="shared" si="6"/>
        <v>72.190404620600461</v>
      </c>
      <c r="AF24" s="91">
        <f t="shared" si="12"/>
        <v>31.925333174277363</v>
      </c>
      <c r="AG24" s="91">
        <f t="shared" si="39"/>
        <v>22.845256175172221</v>
      </c>
      <c r="AH24" s="16">
        <f t="shared" si="7"/>
        <v>3.544507946581454</v>
      </c>
      <c r="AI24" s="44">
        <f t="shared" si="28"/>
        <v>3.1208981096999207</v>
      </c>
      <c r="AJ24" s="44">
        <f t="shared" si="14"/>
        <v>2.1532481642853085</v>
      </c>
      <c r="AK24" s="55">
        <f t="shared" si="40"/>
        <v>0.25946214812412921</v>
      </c>
      <c r="AL24" s="52">
        <f t="shared" si="30"/>
        <v>1.8659120383492311</v>
      </c>
      <c r="AM24" s="52">
        <f t="shared" si="15"/>
        <v>1.2221126771388762</v>
      </c>
      <c r="AN24" s="85">
        <f t="shared" si="42"/>
        <v>8.3240468377428556</v>
      </c>
      <c r="AO24" s="86">
        <f t="shared" si="43"/>
        <v>2.1480456175402418</v>
      </c>
    </row>
    <row r="25" spans="1:41" s="1" customFormat="1" ht="26.1" customHeight="1">
      <c r="B25" s="189"/>
      <c r="C25" s="7">
        <v>125</v>
      </c>
      <c r="D25" s="7">
        <v>35</v>
      </c>
      <c r="E25" s="7">
        <v>180</v>
      </c>
      <c r="F25" s="7">
        <f t="shared" si="33"/>
        <v>265</v>
      </c>
      <c r="G25" s="7">
        <f t="shared" si="34"/>
        <v>105</v>
      </c>
      <c r="H25" s="7">
        <f t="shared" si="16"/>
        <v>240</v>
      </c>
      <c r="I25" s="7">
        <f t="shared" si="35"/>
        <v>319.47574364968784</v>
      </c>
      <c r="J25" s="7">
        <v>1.5</v>
      </c>
      <c r="K25" s="52">
        <v>55</v>
      </c>
      <c r="L25" s="7">
        <f t="shared" si="44"/>
        <v>20</v>
      </c>
      <c r="M25" s="7">
        <f t="shared" si="18"/>
        <v>418.42723094906347</v>
      </c>
      <c r="N25" s="7">
        <f t="shared" si="19"/>
        <v>342.75552161810748</v>
      </c>
      <c r="O25" s="7">
        <f t="shared" si="1"/>
        <v>2.6151701934316467</v>
      </c>
      <c r="P25" s="9">
        <f t="shared" si="2"/>
        <v>69.737871824843907</v>
      </c>
      <c r="Q25" s="9">
        <f t="shared" si="3"/>
        <v>171.36635829330262</v>
      </c>
      <c r="R25" s="9">
        <f t="shared" si="20"/>
        <v>110.00576268970491</v>
      </c>
      <c r="S25" s="91">
        <f t="shared" si="10"/>
        <v>52.303403868632934</v>
      </c>
      <c r="T25" s="7">
        <f t="shared" si="36"/>
        <v>30.820166601628923</v>
      </c>
      <c r="U25" s="36">
        <f t="shared" si="21"/>
        <v>2.6075366189994873</v>
      </c>
      <c r="V25" s="44">
        <f t="shared" si="37"/>
        <v>4.7695882503886748</v>
      </c>
      <c r="W25" s="44">
        <f t="shared" si="41"/>
        <v>3.2228586858494248</v>
      </c>
      <c r="X25" s="82">
        <v>-20</v>
      </c>
      <c r="Y25" s="11">
        <f t="shared" si="45"/>
        <v>15</v>
      </c>
      <c r="Z25" s="7">
        <f t="shared" si="4"/>
        <v>255.4026653942189</v>
      </c>
      <c r="AA25" s="7">
        <f t="shared" si="25"/>
        <v>87.352856223888566</v>
      </c>
      <c r="AB25" s="36">
        <f t="shared" si="26"/>
        <v>1.5962666587138681</v>
      </c>
      <c r="AC25" s="9">
        <f t="shared" si="38"/>
        <v>42.567110899036486</v>
      </c>
      <c r="AD25" s="9">
        <f t="shared" si="5"/>
        <v>117.33066172012653</v>
      </c>
      <c r="AE25" s="9">
        <f t="shared" si="6"/>
        <v>72.190404620600461</v>
      </c>
      <c r="AF25" s="91">
        <f t="shared" si="12"/>
        <v>31.925333174277363</v>
      </c>
      <c r="AG25" s="91">
        <f t="shared" si="39"/>
        <v>22.845256175172221</v>
      </c>
      <c r="AH25" s="16">
        <f t="shared" si="7"/>
        <v>3.544507946581454</v>
      </c>
      <c r="AI25" s="44">
        <f t="shared" si="28"/>
        <v>3.1208981096999207</v>
      </c>
      <c r="AJ25" s="44">
        <f t="shared" si="14"/>
        <v>2.1532481642853085</v>
      </c>
      <c r="AK25" s="55">
        <f t="shared" si="40"/>
        <v>0.25946214812412921</v>
      </c>
      <c r="AL25" s="52">
        <f t="shared" si="30"/>
        <v>1.8659120383492311</v>
      </c>
      <c r="AM25" s="52">
        <f t="shared" si="15"/>
        <v>1.2221126771388762</v>
      </c>
      <c r="AN25" s="85">
        <f t="shared" si="42"/>
        <v>8.3240468377428556</v>
      </c>
      <c r="AO25" s="86">
        <f t="shared" si="43"/>
        <v>2.1480456175402418</v>
      </c>
    </row>
    <row r="26" spans="1:41" s="1" customFormat="1" ht="26.1" customHeight="1">
      <c r="B26" s="189"/>
      <c r="C26" s="7">
        <v>125</v>
      </c>
      <c r="D26" s="7">
        <v>40</v>
      </c>
      <c r="E26" s="7">
        <v>180</v>
      </c>
      <c r="F26" s="7">
        <f t="shared" si="33"/>
        <v>265</v>
      </c>
      <c r="G26" s="7">
        <f t="shared" si="34"/>
        <v>105</v>
      </c>
      <c r="H26" s="7">
        <f t="shared" si="16"/>
        <v>240</v>
      </c>
      <c r="I26" s="7">
        <f t="shared" si="35"/>
        <v>319.47574364968784</v>
      </c>
      <c r="J26" s="7">
        <v>1.5</v>
      </c>
      <c r="K26" s="52">
        <v>55</v>
      </c>
      <c r="L26" s="7">
        <f t="shared" si="44"/>
        <v>15</v>
      </c>
      <c r="M26" s="7">
        <f t="shared" si="18"/>
        <v>418.42723094906347</v>
      </c>
      <c r="N26" s="7">
        <f t="shared" si="19"/>
        <v>342.75552161810748</v>
      </c>
      <c r="O26" s="7">
        <f t="shared" si="1"/>
        <v>2.6151701934316467</v>
      </c>
      <c r="P26" s="9">
        <f t="shared" si="2"/>
        <v>69.737871824843907</v>
      </c>
      <c r="Q26" s="9">
        <f t="shared" si="3"/>
        <v>171.36635829330262</v>
      </c>
      <c r="R26" s="9">
        <f t="shared" si="20"/>
        <v>110.00576268970491</v>
      </c>
      <c r="S26" s="91">
        <f t="shared" si="10"/>
        <v>52.303403868632934</v>
      </c>
      <c r="T26" s="7">
        <f t="shared" si="36"/>
        <v>30.820166601628923</v>
      </c>
      <c r="U26" s="36">
        <f t="shared" si="21"/>
        <v>2.6075366189994873</v>
      </c>
      <c r="V26" s="44">
        <f t="shared" si="37"/>
        <v>4.7695882503886748</v>
      </c>
      <c r="W26" s="44">
        <f t="shared" si="41"/>
        <v>3.2228586858494248</v>
      </c>
      <c r="X26" s="82">
        <v>-20</v>
      </c>
      <c r="Y26" s="11">
        <f t="shared" si="45"/>
        <v>20</v>
      </c>
      <c r="Z26" s="7">
        <f t="shared" si="4"/>
        <v>255.4026653942189</v>
      </c>
      <c r="AA26" s="7">
        <f t="shared" si="25"/>
        <v>87.352856223888566</v>
      </c>
      <c r="AB26" s="36">
        <f t="shared" si="26"/>
        <v>1.5962666587138681</v>
      </c>
      <c r="AC26" s="9">
        <f t="shared" si="38"/>
        <v>42.567110899036486</v>
      </c>
      <c r="AD26" s="9">
        <f t="shared" si="5"/>
        <v>117.33066172012653</v>
      </c>
      <c r="AE26" s="9">
        <f t="shared" si="6"/>
        <v>72.190404620600461</v>
      </c>
      <c r="AF26" s="91">
        <f t="shared" si="12"/>
        <v>31.925333174277363</v>
      </c>
      <c r="AG26" s="91">
        <f t="shared" si="39"/>
        <v>22.845256175172221</v>
      </c>
      <c r="AH26" s="16">
        <f t="shared" si="7"/>
        <v>3.544507946581454</v>
      </c>
      <c r="AI26" s="44">
        <f t="shared" si="28"/>
        <v>3.1208981096999207</v>
      </c>
      <c r="AJ26" s="44">
        <f t="shared" si="14"/>
        <v>2.1532481642853085</v>
      </c>
      <c r="AK26" s="55">
        <f t="shared" si="40"/>
        <v>0.25946214812412921</v>
      </c>
      <c r="AL26" s="52">
        <f t="shared" si="30"/>
        <v>1.8659120383492311</v>
      </c>
      <c r="AM26" s="52">
        <f t="shared" si="15"/>
        <v>1.2221126771388762</v>
      </c>
      <c r="AN26" s="85">
        <f t="shared" si="42"/>
        <v>8.3240468377428556</v>
      </c>
      <c r="AO26" s="86">
        <f t="shared" si="43"/>
        <v>2.1480456175402418</v>
      </c>
    </row>
    <row r="27" spans="1:41" s="1" customFormat="1" ht="26.1" customHeight="1" thickBot="1">
      <c r="B27" s="190"/>
      <c r="C27" s="12">
        <v>125</v>
      </c>
      <c r="D27" s="12">
        <v>45</v>
      </c>
      <c r="E27" s="12">
        <v>180</v>
      </c>
      <c r="F27" s="12">
        <f t="shared" si="33"/>
        <v>265</v>
      </c>
      <c r="G27" s="12">
        <f t="shared" si="34"/>
        <v>105</v>
      </c>
      <c r="H27" s="12">
        <f t="shared" si="16"/>
        <v>240</v>
      </c>
      <c r="I27" s="12">
        <f t="shared" si="35"/>
        <v>319.47574364968784</v>
      </c>
      <c r="J27" s="12">
        <v>1.5</v>
      </c>
      <c r="K27" s="57">
        <v>55</v>
      </c>
      <c r="L27" s="12">
        <f t="shared" si="44"/>
        <v>10</v>
      </c>
      <c r="M27" s="12">
        <f t="shared" si="18"/>
        <v>418.42723094906347</v>
      </c>
      <c r="N27" s="12">
        <f t="shared" si="19"/>
        <v>342.75552161810748</v>
      </c>
      <c r="O27" s="12">
        <f t="shared" si="1"/>
        <v>2.6151701934316467</v>
      </c>
      <c r="P27" s="13">
        <f t="shared" si="2"/>
        <v>69.737871824843907</v>
      </c>
      <c r="Q27" s="13">
        <f t="shared" si="3"/>
        <v>171.36635829330262</v>
      </c>
      <c r="R27" s="13">
        <f t="shared" si="20"/>
        <v>110.00576268970491</v>
      </c>
      <c r="S27" s="93">
        <f t="shared" si="10"/>
        <v>52.303403868632934</v>
      </c>
      <c r="T27" s="12">
        <f t="shared" si="36"/>
        <v>30.820166601628923</v>
      </c>
      <c r="U27" s="37">
        <f t="shared" si="21"/>
        <v>2.6075366189994873</v>
      </c>
      <c r="V27" s="45">
        <f t="shared" si="37"/>
        <v>4.7695882503886748</v>
      </c>
      <c r="W27" s="45">
        <f t="shared" si="41"/>
        <v>3.2228586858494248</v>
      </c>
      <c r="X27" s="83">
        <v>-20</v>
      </c>
      <c r="Y27" s="14">
        <f t="shared" si="45"/>
        <v>25</v>
      </c>
      <c r="Z27" s="12">
        <f t="shared" si="4"/>
        <v>255.4026653942189</v>
      </c>
      <c r="AA27" s="12">
        <f t="shared" si="25"/>
        <v>87.352856223888566</v>
      </c>
      <c r="AB27" s="37">
        <f t="shared" si="26"/>
        <v>1.5962666587138681</v>
      </c>
      <c r="AC27" s="13">
        <f t="shared" si="38"/>
        <v>42.567110899036486</v>
      </c>
      <c r="AD27" s="13">
        <f t="shared" si="5"/>
        <v>117.33066172012653</v>
      </c>
      <c r="AE27" s="13">
        <f t="shared" si="6"/>
        <v>72.190404620600461</v>
      </c>
      <c r="AF27" s="93">
        <f t="shared" si="12"/>
        <v>31.925333174277363</v>
      </c>
      <c r="AG27" s="93">
        <f t="shared" si="39"/>
        <v>22.845256175172221</v>
      </c>
      <c r="AH27" s="17">
        <f t="shared" si="7"/>
        <v>3.544507946581454</v>
      </c>
      <c r="AI27" s="45">
        <f t="shared" si="28"/>
        <v>3.1208981096999207</v>
      </c>
      <c r="AJ27" s="45">
        <f t="shared" si="14"/>
        <v>2.1532481642853085</v>
      </c>
      <c r="AK27" s="56">
        <f t="shared" si="40"/>
        <v>0.25946214812412921</v>
      </c>
      <c r="AL27" s="57">
        <f t="shared" si="30"/>
        <v>1.8659120383492311</v>
      </c>
      <c r="AM27" s="57">
        <f t="shared" si="15"/>
        <v>1.2221126771388762</v>
      </c>
      <c r="AN27" s="87">
        <f t="shared" si="42"/>
        <v>8.3240468377428556</v>
      </c>
      <c r="AO27" s="88">
        <f t="shared" si="43"/>
        <v>2.1480456175402418</v>
      </c>
    </row>
    <row r="28" spans="1:41" s="1" customFormat="1" ht="26.1" customHeight="1">
      <c r="A28" s="2"/>
      <c r="B28" s="19" t="s">
        <v>18</v>
      </c>
      <c r="C28" s="73" t="s">
        <v>18</v>
      </c>
      <c r="D28" s="191" t="s">
        <v>12</v>
      </c>
      <c r="E28" s="6" t="s">
        <v>21</v>
      </c>
      <c r="F28" s="204" t="s">
        <v>75</v>
      </c>
      <c r="G28" s="204" t="s">
        <v>76</v>
      </c>
      <c r="H28" s="206" t="s">
        <v>1</v>
      </c>
      <c r="I28" s="6" t="s">
        <v>17</v>
      </c>
      <c r="J28" s="206" t="s">
        <v>3</v>
      </c>
      <c r="K28" s="191" t="s">
        <v>27</v>
      </c>
      <c r="L28" s="191"/>
      <c r="M28" s="191"/>
      <c r="N28" s="191"/>
      <c r="O28" s="191"/>
      <c r="P28" s="191"/>
      <c r="Q28" s="191"/>
      <c r="R28" s="191"/>
      <c r="S28" s="191"/>
      <c r="T28" s="191"/>
      <c r="U28" s="191"/>
      <c r="V28" s="191"/>
      <c r="W28" s="191"/>
      <c r="X28" s="191" t="s">
        <v>28</v>
      </c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2" t="s">
        <v>17</v>
      </c>
      <c r="AL28" s="192"/>
      <c r="AM28" s="192"/>
      <c r="AN28" s="6" t="s">
        <v>23</v>
      </c>
      <c r="AO28" s="193" t="s">
        <v>24</v>
      </c>
    </row>
    <row r="29" spans="1:41" s="1" customFormat="1" ht="26.1" customHeight="1">
      <c r="A29" s="2"/>
      <c r="B29" s="20" t="s">
        <v>19</v>
      </c>
      <c r="C29" s="74" t="s">
        <v>19</v>
      </c>
      <c r="D29" s="208"/>
      <c r="E29" s="22" t="s">
        <v>46</v>
      </c>
      <c r="F29" s="205"/>
      <c r="G29" s="205"/>
      <c r="H29" s="199"/>
      <c r="I29" s="23" t="s">
        <v>29</v>
      </c>
      <c r="J29" s="207"/>
      <c r="K29" s="78" t="s">
        <v>42</v>
      </c>
      <c r="L29" s="21" t="s">
        <v>43</v>
      </c>
      <c r="M29" s="10" t="s">
        <v>0</v>
      </c>
      <c r="N29" s="10" t="s">
        <v>2</v>
      </c>
      <c r="O29" s="10" t="s">
        <v>30</v>
      </c>
      <c r="P29" s="10" t="s">
        <v>4</v>
      </c>
      <c r="Q29" s="10" t="s">
        <v>36</v>
      </c>
      <c r="R29" s="10" t="s">
        <v>38</v>
      </c>
      <c r="S29" s="10" t="s">
        <v>5</v>
      </c>
      <c r="T29" s="10" t="s">
        <v>6</v>
      </c>
      <c r="U29" s="195" t="s">
        <v>7</v>
      </c>
      <c r="V29" s="7" t="s">
        <v>31</v>
      </c>
      <c r="W29" s="7" t="s">
        <v>32</v>
      </c>
      <c r="X29" s="78" t="s">
        <v>45</v>
      </c>
      <c r="Y29" s="21" t="s">
        <v>44</v>
      </c>
      <c r="Z29" s="10" t="s">
        <v>33</v>
      </c>
      <c r="AA29" s="10" t="s">
        <v>15</v>
      </c>
      <c r="AB29" s="41" t="s">
        <v>16</v>
      </c>
      <c r="AC29" s="10" t="s">
        <v>8</v>
      </c>
      <c r="AD29" s="10" t="s">
        <v>37</v>
      </c>
      <c r="AE29" s="10" t="s">
        <v>39</v>
      </c>
      <c r="AF29" s="10" t="s">
        <v>9</v>
      </c>
      <c r="AG29" s="10" t="s">
        <v>10</v>
      </c>
      <c r="AH29" s="197" t="s">
        <v>11</v>
      </c>
      <c r="AI29" s="7" t="s">
        <v>31</v>
      </c>
      <c r="AJ29" s="7" t="s">
        <v>32</v>
      </c>
      <c r="AK29" s="52" t="s">
        <v>22</v>
      </c>
      <c r="AL29" s="52" t="s">
        <v>25</v>
      </c>
      <c r="AM29" s="52" t="s">
        <v>26</v>
      </c>
      <c r="AN29" s="8" t="s">
        <v>14</v>
      </c>
      <c r="AO29" s="194"/>
    </row>
    <row r="30" spans="1:41" s="1" customFormat="1" ht="29.45" customHeight="1" thickBot="1">
      <c r="A30" s="3"/>
      <c r="B30" s="76" t="s">
        <v>47</v>
      </c>
      <c r="C30" s="75" t="s">
        <v>47</v>
      </c>
      <c r="D30" s="22" t="s">
        <v>34</v>
      </c>
      <c r="E30" s="22" t="s">
        <v>20</v>
      </c>
      <c r="F30" s="22" t="s">
        <v>13</v>
      </c>
      <c r="G30" s="22" t="s">
        <v>13</v>
      </c>
      <c r="H30" s="22" t="s">
        <v>13</v>
      </c>
      <c r="I30" s="22" t="s">
        <v>13</v>
      </c>
      <c r="J30" s="199"/>
      <c r="K30" s="79" t="s">
        <v>34</v>
      </c>
      <c r="L30" s="22" t="s">
        <v>34</v>
      </c>
      <c r="M30" s="22" t="s">
        <v>13</v>
      </c>
      <c r="N30" s="22" t="s">
        <v>13</v>
      </c>
      <c r="O30" s="22"/>
      <c r="P30" s="22" t="s">
        <v>13</v>
      </c>
      <c r="Q30" s="22" t="s">
        <v>13</v>
      </c>
      <c r="R30" s="22" t="s">
        <v>13</v>
      </c>
      <c r="S30" s="22" t="s">
        <v>13</v>
      </c>
      <c r="T30" s="22" t="s">
        <v>13</v>
      </c>
      <c r="U30" s="196"/>
      <c r="V30" s="199" t="s">
        <v>35</v>
      </c>
      <c r="W30" s="199"/>
      <c r="X30" s="79" t="s">
        <v>34</v>
      </c>
      <c r="Y30" s="22" t="s">
        <v>34</v>
      </c>
      <c r="Z30" s="22" t="s">
        <v>13</v>
      </c>
      <c r="AA30" s="22" t="s">
        <v>13</v>
      </c>
      <c r="AB30" s="42"/>
      <c r="AC30" s="22" t="s">
        <v>13</v>
      </c>
      <c r="AD30" s="22" t="s">
        <v>13</v>
      </c>
      <c r="AE30" s="22" t="s">
        <v>13</v>
      </c>
      <c r="AF30" s="22" t="s">
        <v>13</v>
      </c>
      <c r="AG30" s="22" t="s">
        <v>13</v>
      </c>
      <c r="AH30" s="198"/>
      <c r="AI30" s="199" t="s">
        <v>35</v>
      </c>
      <c r="AJ30" s="199"/>
      <c r="AK30" s="53" t="s">
        <v>51</v>
      </c>
      <c r="AL30" s="200" t="s">
        <v>35</v>
      </c>
      <c r="AM30" s="201"/>
      <c r="AN30" s="202" t="s">
        <v>73</v>
      </c>
      <c r="AO30" s="203"/>
    </row>
    <row r="31" spans="1:41" s="1" customFormat="1" ht="26.1" customHeight="1">
      <c r="A31" s="3"/>
      <c r="B31" s="188">
        <v>150</v>
      </c>
      <c r="C31" s="5">
        <v>150</v>
      </c>
      <c r="D31" s="5">
        <v>0</v>
      </c>
      <c r="E31" s="5">
        <v>180</v>
      </c>
      <c r="F31" s="5">
        <f>C31+20+E31-60</f>
        <v>290</v>
      </c>
      <c r="G31" s="5">
        <f>C31-20</f>
        <v>130</v>
      </c>
      <c r="H31" s="5">
        <f t="shared" ref="H31:H50" si="46">(F31-G31)*J31</f>
        <v>240</v>
      </c>
      <c r="I31" s="5">
        <f>2*P31+E31</f>
        <v>272.37604307034013</v>
      </c>
      <c r="J31" s="5">
        <v>1.5</v>
      </c>
      <c r="K31" s="51">
        <v>30</v>
      </c>
      <c r="L31" s="5">
        <f t="shared" si="44"/>
        <v>30</v>
      </c>
      <c r="M31" s="5">
        <f t="shared" ref="M31:M50" si="47">H31/COS(K31*PI()/180)</f>
        <v>277.12812921102034</v>
      </c>
      <c r="N31" s="5">
        <f t="shared" ref="N31:N50" si="48">H31*TAN(K31*PI()/180)</f>
        <v>138.56406460551017</v>
      </c>
      <c r="O31" s="5">
        <f t="shared" ref="O31:O50" si="49">J31/COS(K31*PI()/180)</f>
        <v>1.7320508075688772</v>
      </c>
      <c r="P31" s="24">
        <f t="shared" ref="P31:P50" si="50">40/COS(K31*PI()/180)</f>
        <v>46.188021535170058</v>
      </c>
      <c r="Q31" s="24">
        <f t="shared" ref="Q31:Q50" si="51">F31/U31+P31</f>
        <v>123.46413448824305</v>
      </c>
      <c r="R31" s="24">
        <f t="shared" ref="R31:R50" si="52">G31/U31+P31</f>
        <v>80.829037686547608</v>
      </c>
      <c r="S31" s="92">
        <f>30/COS(K31*PI()/180)</f>
        <v>34.641016151377542</v>
      </c>
      <c r="T31" s="5">
        <f>20/COS(ATAN((N31+R31-Q31)/H31))</f>
        <v>21.538461538461537</v>
      </c>
      <c r="U31" s="35">
        <f t="shared" ref="U31:U50" si="53">(4+SIN(K31*PI()/180)/J31)*COS(K31*PI()/180)</f>
        <v>3.7527767497325675</v>
      </c>
      <c r="V31" s="25">
        <f>(P31*J31*(F31^2-G31^2)/2+J31*(F31^3-G31^3)/(6*U31))/1000000</f>
        <v>3.8062482669713598</v>
      </c>
      <c r="W31" s="25">
        <f>(J31*(P31+S31+T31)*(F31-G31)*60+J31*(F31^2-G31^2)*60/(2*U31))/1000000</f>
        <v>2.2798953183921751</v>
      </c>
      <c r="X31" s="80">
        <v>30</v>
      </c>
      <c r="Y31" s="72">
        <f>X31+D31</f>
        <v>30</v>
      </c>
      <c r="Z31" s="5">
        <f t="shared" ref="Z31:Z50" si="54">IF(D31&gt;20,H31/COS(X31*PI()/180),H31/COS(X31*PI()/180))</f>
        <v>277.12812921102034</v>
      </c>
      <c r="AA31" s="5">
        <f t="shared" ref="AA31:AA50" si="55">H31*TAN(ABS(X31)*PI()/180)</f>
        <v>138.56406460551017</v>
      </c>
      <c r="AB31" s="35">
        <f t="shared" ref="AB31:AB50" si="56">J31/COS(X31*PI()/180)</f>
        <v>1.7320508075688772</v>
      </c>
      <c r="AC31" s="24">
        <f>40/COS(ABS(X31)*PI()/180)</f>
        <v>46.188021535170058</v>
      </c>
      <c r="AD31" s="24">
        <f t="shared" ref="AD31:AD50" si="57">F31/AH31+AC31</f>
        <v>123.46413448824305</v>
      </c>
      <c r="AE31" s="24">
        <f t="shared" ref="AE31:AE50" si="58">G31/AH31+AC31</f>
        <v>80.829037686547608</v>
      </c>
      <c r="AF31" s="92">
        <f>30/COS(X31*PI()/180)</f>
        <v>34.641016151377542</v>
      </c>
      <c r="AG31" s="92">
        <f>IF(X31&gt;0,20/COS(ATAN((AA31+AE31-AD31)/H31)),20/COS(ATAN((AA31-AE31+AD31)/H31)))</f>
        <v>21.538461538461537</v>
      </c>
      <c r="AH31" s="26">
        <f t="shared" ref="AH31:AH50" si="59">(4+SIN(X31*PI()/180)/J31)*COS(X31*PI()/180)</f>
        <v>3.7527767497325675</v>
      </c>
      <c r="AI31" s="25">
        <f t="shared" ref="AI31:AI50" si="60">(AC31*J31*(F31^2-G31^2)/2+J31*(F31^3-G31^3)/(6*AH31))/1000000</f>
        <v>3.8062482669713598</v>
      </c>
      <c r="AJ31" s="25">
        <f>(J31*(AC31+AF31+AG31)*(F31-G31)*60+J31*(F31^2-G31^2)*60/(2*AH31))/1000000</f>
        <v>2.2798953183921751</v>
      </c>
      <c r="AK31" s="54">
        <f>(0.2*0.4-0.05*0.05/2)*(I31/100+0.1)</f>
        <v>0.2223711339178929</v>
      </c>
      <c r="AL31" s="51">
        <f t="shared" ref="AL31:AL50" si="61">(F31/100*I31/100-PI()*((E31+2*20)/100)^2/4)*40/100</f>
        <v>1.6390312552784851</v>
      </c>
      <c r="AM31" s="51">
        <f>0.6*0.6*(I31/100+0.2)</f>
        <v>1.0525537550532245</v>
      </c>
      <c r="AN31" s="89">
        <f>IF(X31&gt;0,(E31+E31+N31+AA31)*H31/2/10000*0.4+(E31+N31+AA31+R31+T31+AE31+AG31)/100*2*0.4,(E31+E31+N31-AA31)*H31/2/10000*0.4+(E31+N31-AA31+R31+T31+AE31+AG31)/100*2*0.4)</f>
        <v>8.3531200415012083</v>
      </c>
      <c r="AO31" s="90">
        <f>IF(X31&gt;0,(E31+N31+AA31+R31+T31+AE31+AG31)/100*0.8*0.4,(E31+N31-AA31+R31+T31+AE31+AG31)/100*0.8*0.4)</f>
        <v>2.1179620085153239</v>
      </c>
    </row>
    <row r="32" spans="1:41" s="1" customFormat="1" ht="26.1" customHeight="1">
      <c r="A32" s="4"/>
      <c r="B32" s="189"/>
      <c r="C32" s="7">
        <v>150</v>
      </c>
      <c r="D32" s="7">
        <v>5</v>
      </c>
      <c r="E32" s="7">
        <v>180</v>
      </c>
      <c r="F32" s="7">
        <f t="shared" ref="F32:F40" si="62">C32+20+E32-60</f>
        <v>290</v>
      </c>
      <c r="G32" s="7">
        <f t="shared" ref="G32:G40" si="63">C32-20</f>
        <v>130</v>
      </c>
      <c r="H32" s="7">
        <f t="shared" si="46"/>
        <v>240</v>
      </c>
      <c r="I32" s="7">
        <f t="shared" ref="I32:I40" si="64">2*P32+E32</f>
        <v>277.66196710091651</v>
      </c>
      <c r="J32" s="7">
        <v>1.5</v>
      </c>
      <c r="K32" s="52">
        <v>35</v>
      </c>
      <c r="L32" s="7">
        <f t="shared" si="44"/>
        <v>30</v>
      </c>
      <c r="M32" s="7">
        <f t="shared" si="47"/>
        <v>292.98590130274943</v>
      </c>
      <c r="N32" s="7">
        <f t="shared" si="48"/>
        <v>168.04980917033032</v>
      </c>
      <c r="O32" s="7">
        <f t="shared" si="49"/>
        <v>1.8311618831421841</v>
      </c>
      <c r="P32" s="9">
        <f t="shared" si="50"/>
        <v>48.830983550458242</v>
      </c>
      <c r="Q32" s="9">
        <f t="shared" si="51"/>
        <v>129.61454958228626</v>
      </c>
      <c r="R32" s="9">
        <f t="shared" si="52"/>
        <v>85.044306254381155</v>
      </c>
      <c r="S32" s="91">
        <f t="shared" ref="S32:S40" si="65">30/COS(K32*PI()/180)</f>
        <v>36.623237662843678</v>
      </c>
      <c r="T32" s="7">
        <f t="shared" ref="T32:T40" si="66">20/COS(ATAN((N32+R32-Q32)/H32))</f>
        <v>22.491850866948859</v>
      </c>
      <c r="U32" s="36">
        <f t="shared" si="53"/>
        <v>3.5898390507512699</v>
      </c>
      <c r="V32" s="44">
        <f t="shared" ref="V32:V40" si="67">(P32*J32*(F32^2-G32^2)/2+J32*(F32^3-G32^3)/(6*U32))/1000000</f>
        <v>4.0065547583382042</v>
      </c>
      <c r="W32" s="44">
        <f>(J32*(P32+S32+T32)*(F32-G32)*60+J32*(F32^2-G32^2)*60/(2*U32))/1000000</f>
        <v>2.3968010368530184</v>
      </c>
      <c r="X32" s="81">
        <v>0</v>
      </c>
      <c r="Y32" s="11">
        <f>X32+D32</f>
        <v>5</v>
      </c>
      <c r="Z32" s="7">
        <f t="shared" si="54"/>
        <v>240</v>
      </c>
      <c r="AA32" s="7">
        <f t="shared" si="55"/>
        <v>0</v>
      </c>
      <c r="AB32" s="36">
        <f t="shared" si="56"/>
        <v>1.5</v>
      </c>
      <c r="AC32" s="9">
        <f t="shared" ref="AC32:AC40" si="68">40/COS(ABS(X32)*PI()/180)</f>
        <v>40</v>
      </c>
      <c r="AD32" s="9">
        <f t="shared" si="57"/>
        <v>112.5</v>
      </c>
      <c r="AE32" s="9">
        <f t="shared" si="58"/>
        <v>72.5</v>
      </c>
      <c r="AF32" s="91">
        <f t="shared" ref="AF32:AF40" si="69">30/COS(X32*PI()/180)</f>
        <v>30</v>
      </c>
      <c r="AG32" s="91">
        <f t="shared" ref="AG32:AG40" si="70">IF(X32&gt;0,20/COS(ATAN((AA32+AE32-AD32)/H32)),20/COS(ATAN((AA32-AE32+AD32)/H32)))</f>
        <v>20.275875100994064</v>
      </c>
      <c r="AH32" s="16">
        <f t="shared" si="59"/>
        <v>4</v>
      </c>
      <c r="AI32" s="44">
        <f t="shared" si="60"/>
        <v>3.403</v>
      </c>
      <c r="AJ32" s="44">
        <f t="shared" ref="AJ32:AJ40" si="71">(J32*(AC32+AF32+AG32)*(F32-G32)*60+J32*(F32^2-G32^2)*60/(2*AH32))/1000000</f>
        <v>2.0559726014543145</v>
      </c>
      <c r="AK32" s="55">
        <f t="shared" ref="AK32:AK40" si="72">(0.2*0.4-0.05*0.05/2)*(I32/100+0.1)</f>
        <v>0.22653379909197183</v>
      </c>
      <c r="AL32" s="52">
        <f t="shared" si="61"/>
        <v>1.7003479740331715</v>
      </c>
      <c r="AM32" s="52">
        <f t="shared" ref="AM32:AM40" si="73">0.6*0.6*(I32/100+0.2)</f>
        <v>1.0715830815632996</v>
      </c>
      <c r="AN32" s="85">
        <f>IF(X32&gt;0,(E32+E32+N32+AA32)*H32/2/10000*0.4+(E32+N32+AA32+R32+T32+AE32+AG32)/100*2*0.4,(E32+E32+N32-AA32)*H32/2/10000*0.4+(E32+N32-AA32+R32+T32+AE32+AG32)/100*2*0.4)</f>
        <v>6.9215338151588206</v>
      </c>
      <c r="AO32" s="86">
        <f>IF(X32&gt;0,(E32+N32+AA32+R32+T32+AE32+AG32)/100*0.8*0.4,(E32+N32-AA32+R32+T32+AE32+AG32)/100*0.8*0.4)</f>
        <v>1.7547578924564942</v>
      </c>
    </row>
    <row r="33" spans="1:41" s="1" customFormat="1" ht="26.1" customHeight="1">
      <c r="A33" s="4"/>
      <c r="B33" s="189"/>
      <c r="C33" s="7">
        <v>150</v>
      </c>
      <c r="D33" s="7">
        <v>10</v>
      </c>
      <c r="E33" s="7">
        <v>180</v>
      </c>
      <c r="F33" s="7">
        <f t="shared" si="62"/>
        <v>290</v>
      </c>
      <c r="G33" s="7">
        <f t="shared" si="63"/>
        <v>130</v>
      </c>
      <c r="H33" s="7">
        <f t="shared" si="46"/>
        <v>240</v>
      </c>
      <c r="I33" s="7">
        <f t="shared" si="64"/>
        <v>277.66196710091651</v>
      </c>
      <c r="J33" s="7">
        <v>1.5</v>
      </c>
      <c r="K33" s="52">
        <v>35</v>
      </c>
      <c r="L33" s="7">
        <f t="shared" si="44"/>
        <v>25</v>
      </c>
      <c r="M33" s="7">
        <f t="shared" si="47"/>
        <v>292.98590130274943</v>
      </c>
      <c r="N33" s="7">
        <f t="shared" si="48"/>
        <v>168.04980917033032</v>
      </c>
      <c r="O33" s="7">
        <f t="shared" si="49"/>
        <v>1.8311618831421841</v>
      </c>
      <c r="P33" s="9">
        <f t="shared" si="50"/>
        <v>48.830983550458242</v>
      </c>
      <c r="Q33" s="9">
        <f t="shared" si="51"/>
        <v>129.61454958228626</v>
      </c>
      <c r="R33" s="9">
        <f t="shared" si="52"/>
        <v>85.044306254381155</v>
      </c>
      <c r="S33" s="91">
        <f t="shared" si="65"/>
        <v>36.623237662843678</v>
      </c>
      <c r="T33" s="7">
        <f t="shared" si="66"/>
        <v>22.491850866948859</v>
      </c>
      <c r="U33" s="36">
        <f t="shared" si="53"/>
        <v>3.5898390507512699</v>
      </c>
      <c r="V33" s="44">
        <f t="shared" si="67"/>
        <v>4.0065547583382042</v>
      </c>
      <c r="W33" s="44">
        <f t="shared" ref="W33:W40" si="74">(J33*(P33+S33+T33)*(F33-G33)*60+J33*(F33^2-G33^2)*60/(2*U33))/1000000</f>
        <v>2.3968010368530184</v>
      </c>
      <c r="X33" s="81">
        <v>0</v>
      </c>
      <c r="Y33" s="11">
        <f>X33+D33</f>
        <v>10</v>
      </c>
      <c r="Z33" s="7">
        <f t="shared" si="54"/>
        <v>240</v>
      </c>
      <c r="AA33" s="7">
        <f t="shared" si="55"/>
        <v>0</v>
      </c>
      <c r="AB33" s="36">
        <f t="shared" si="56"/>
        <v>1.5</v>
      </c>
      <c r="AC33" s="9">
        <f t="shared" si="68"/>
        <v>40</v>
      </c>
      <c r="AD33" s="9">
        <f t="shared" si="57"/>
        <v>112.5</v>
      </c>
      <c r="AE33" s="9">
        <f t="shared" si="58"/>
        <v>72.5</v>
      </c>
      <c r="AF33" s="91">
        <f t="shared" si="69"/>
        <v>30</v>
      </c>
      <c r="AG33" s="91">
        <f t="shared" si="70"/>
        <v>20.275875100994064</v>
      </c>
      <c r="AH33" s="16">
        <f t="shared" si="59"/>
        <v>4</v>
      </c>
      <c r="AI33" s="44">
        <f t="shared" si="60"/>
        <v>3.403</v>
      </c>
      <c r="AJ33" s="44">
        <f t="shared" si="71"/>
        <v>2.0559726014543145</v>
      </c>
      <c r="AK33" s="55">
        <f t="shared" si="72"/>
        <v>0.22653379909197183</v>
      </c>
      <c r="AL33" s="52">
        <f t="shared" si="61"/>
        <v>1.7003479740331715</v>
      </c>
      <c r="AM33" s="52">
        <f t="shared" si="73"/>
        <v>1.0715830815632996</v>
      </c>
      <c r="AN33" s="85">
        <f t="shared" ref="AN33:AN40" si="75">IF(X33&gt;0,(E33+E33+N33+AA33)*H33/2/10000*0.4+(E33+N33+AA33+R33+T33+AE33+AG33)/100*2*0.4,(E33+E33+N33-AA33)*H33/2/10000*0.4+(E33+N33-AA33+R33+T33+AE33+AG33)/100*2*0.4)</f>
        <v>6.9215338151588206</v>
      </c>
      <c r="AO33" s="86">
        <f t="shared" ref="AO33:AO40" si="76">IF(X33&gt;0,(E33+N33+AA33+R33+T33+AE33+AG33)/100*0.8*0.4,(E33+N33-AA33+R33+T33+AE33+AG33)/100*0.8*0.4)</f>
        <v>1.7547578924564942</v>
      </c>
    </row>
    <row r="34" spans="1:41" s="1" customFormat="1" ht="26.1" customHeight="1">
      <c r="A34" s="4"/>
      <c r="B34" s="189"/>
      <c r="C34" s="7">
        <v>150</v>
      </c>
      <c r="D34" s="7">
        <v>15</v>
      </c>
      <c r="E34" s="7">
        <v>180</v>
      </c>
      <c r="F34" s="7">
        <f t="shared" si="62"/>
        <v>290</v>
      </c>
      <c r="G34" s="7">
        <f t="shared" si="63"/>
        <v>130</v>
      </c>
      <c r="H34" s="7">
        <f t="shared" si="46"/>
        <v>240</v>
      </c>
      <c r="I34" s="7">
        <f t="shared" si="64"/>
        <v>277.66196710091651</v>
      </c>
      <c r="J34" s="7">
        <v>1.5</v>
      </c>
      <c r="K34" s="52">
        <v>35</v>
      </c>
      <c r="L34" s="7">
        <f>K34-D34</f>
        <v>20</v>
      </c>
      <c r="M34" s="7">
        <f t="shared" si="47"/>
        <v>292.98590130274943</v>
      </c>
      <c r="N34" s="7">
        <f t="shared" si="48"/>
        <v>168.04980917033032</v>
      </c>
      <c r="O34" s="7">
        <f t="shared" si="49"/>
        <v>1.8311618831421841</v>
      </c>
      <c r="P34" s="9">
        <f t="shared" si="50"/>
        <v>48.830983550458242</v>
      </c>
      <c r="Q34" s="9">
        <f t="shared" si="51"/>
        <v>129.61454958228626</v>
      </c>
      <c r="R34" s="9">
        <f t="shared" si="52"/>
        <v>85.044306254381155</v>
      </c>
      <c r="S34" s="91">
        <f t="shared" si="65"/>
        <v>36.623237662843678</v>
      </c>
      <c r="T34" s="7">
        <f t="shared" si="66"/>
        <v>22.491850866948859</v>
      </c>
      <c r="U34" s="36">
        <f t="shared" si="53"/>
        <v>3.5898390507512699</v>
      </c>
      <c r="V34" s="44">
        <f t="shared" si="67"/>
        <v>4.0065547583382042</v>
      </c>
      <c r="W34" s="44">
        <f t="shared" si="74"/>
        <v>2.3968010368530184</v>
      </c>
      <c r="X34" s="81">
        <v>0</v>
      </c>
      <c r="Y34" s="11">
        <f>X34+D34</f>
        <v>15</v>
      </c>
      <c r="Z34" s="7">
        <f t="shared" si="54"/>
        <v>240</v>
      </c>
      <c r="AA34" s="7">
        <f t="shared" si="55"/>
        <v>0</v>
      </c>
      <c r="AB34" s="36">
        <f t="shared" si="56"/>
        <v>1.5</v>
      </c>
      <c r="AC34" s="9">
        <f t="shared" si="68"/>
        <v>40</v>
      </c>
      <c r="AD34" s="9">
        <f t="shared" si="57"/>
        <v>112.5</v>
      </c>
      <c r="AE34" s="9">
        <f t="shared" si="58"/>
        <v>72.5</v>
      </c>
      <c r="AF34" s="91">
        <f t="shared" si="69"/>
        <v>30</v>
      </c>
      <c r="AG34" s="91">
        <f t="shared" si="70"/>
        <v>20.275875100994064</v>
      </c>
      <c r="AH34" s="16">
        <f t="shared" si="59"/>
        <v>4</v>
      </c>
      <c r="AI34" s="44">
        <f t="shared" si="60"/>
        <v>3.403</v>
      </c>
      <c r="AJ34" s="44">
        <f t="shared" si="71"/>
        <v>2.0559726014543145</v>
      </c>
      <c r="AK34" s="55">
        <f t="shared" si="72"/>
        <v>0.22653379909197183</v>
      </c>
      <c r="AL34" s="52">
        <f t="shared" si="61"/>
        <v>1.7003479740331715</v>
      </c>
      <c r="AM34" s="52">
        <f t="shared" si="73"/>
        <v>1.0715830815632996</v>
      </c>
      <c r="AN34" s="85">
        <f t="shared" si="75"/>
        <v>6.9215338151588206</v>
      </c>
      <c r="AO34" s="86">
        <f t="shared" si="76"/>
        <v>1.7547578924564942</v>
      </c>
    </row>
    <row r="35" spans="1:41" s="1" customFormat="1" ht="26.1" customHeight="1">
      <c r="B35" s="189"/>
      <c r="C35" s="7">
        <v>150</v>
      </c>
      <c r="D35" s="7">
        <v>20</v>
      </c>
      <c r="E35" s="7">
        <v>180</v>
      </c>
      <c r="F35" s="7">
        <f t="shared" si="62"/>
        <v>290</v>
      </c>
      <c r="G35" s="7">
        <f t="shared" si="63"/>
        <v>130</v>
      </c>
      <c r="H35" s="7">
        <f t="shared" si="46"/>
        <v>240</v>
      </c>
      <c r="I35" s="7">
        <f t="shared" si="64"/>
        <v>277.66196710091651</v>
      </c>
      <c r="J35" s="7">
        <v>1.5</v>
      </c>
      <c r="K35" s="52">
        <v>35</v>
      </c>
      <c r="L35" s="7">
        <f t="shared" ref="L35:L43" si="77">K35-D35</f>
        <v>15</v>
      </c>
      <c r="M35" s="7">
        <f t="shared" si="47"/>
        <v>292.98590130274943</v>
      </c>
      <c r="N35" s="7">
        <f t="shared" si="48"/>
        <v>168.04980917033032</v>
      </c>
      <c r="O35" s="7">
        <f t="shared" si="49"/>
        <v>1.8311618831421841</v>
      </c>
      <c r="P35" s="9">
        <f t="shared" si="50"/>
        <v>48.830983550458242</v>
      </c>
      <c r="Q35" s="9">
        <f t="shared" si="51"/>
        <v>129.61454958228626</v>
      </c>
      <c r="R35" s="9">
        <f t="shared" si="52"/>
        <v>85.044306254381155</v>
      </c>
      <c r="S35" s="91">
        <f t="shared" si="65"/>
        <v>36.623237662843678</v>
      </c>
      <c r="T35" s="7">
        <f t="shared" si="66"/>
        <v>22.491850866948859</v>
      </c>
      <c r="U35" s="36">
        <f t="shared" si="53"/>
        <v>3.5898390507512699</v>
      </c>
      <c r="V35" s="44">
        <f t="shared" si="67"/>
        <v>4.0065547583382042</v>
      </c>
      <c r="W35" s="44">
        <f t="shared" si="74"/>
        <v>2.3968010368530184</v>
      </c>
      <c r="X35" s="81">
        <v>0</v>
      </c>
      <c r="Y35" s="11">
        <f t="shared" ref="Y35:Y40" si="78">X35+D35</f>
        <v>20</v>
      </c>
      <c r="Z35" s="7">
        <f t="shared" si="54"/>
        <v>240</v>
      </c>
      <c r="AA35" s="7">
        <f t="shared" si="55"/>
        <v>0</v>
      </c>
      <c r="AB35" s="36">
        <f t="shared" si="56"/>
        <v>1.5</v>
      </c>
      <c r="AC35" s="9">
        <f t="shared" si="68"/>
        <v>40</v>
      </c>
      <c r="AD35" s="9">
        <f t="shared" si="57"/>
        <v>112.5</v>
      </c>
      <c r="AE35" s="9">
        <f t="shared" si="58"/>
        <v>72.5</v>
      </c>
      <c r="AF35" s="91">
        <f t="shared" si="69"/>
        <v>30</v>
      </c>
      <c r="AG35" s="91">
        <f t="shared" si="70"/>
        <v>20.275875100994064</v>
      </c>
      <c r="AH35" s="16">
        <f t="shared" si="59"/>
        <v>4</v>
      </c>
      <c r="AI35" s="44">
        <f t="shared" si="60"/>
        <v>3.403</v>
      </c>
      <c r="AJ35" s="44">
        <f t="shared" si="71"/>
        <v>2.0559726014543145</v>
      </c>
      <c r="AK35" s="55">
        <f t="shared" si="72"/>
        <v>0.22653379909197183</v>
      </c>
      <c r="AL35" s="52">
        <f t="shared" si="61"/>
        <v>1.7003479740331715</v>
      </c>
      <c r="AM35" s="52">
        <f t="shared" si="73"/>
        <v>1.0715830815632996</v>
      </c>
      <c r="AN35" s="85">
        <f t="shared" si="75"/>
        <v>6.9215338151588206</v>
      </c>
      <c r="AO35" s="86">
        <f t="shared" si="76"/>
        <v>1.7547578924564942</v>
      </c>
    </row>
    <row r="36" spans="1:41" s="1" customFormat="1" ht="26.1" customHeight="1">
      <c r="B36" s="189"/>
      <c r="C36" s="7">
        <v>150</v>
      </c>
      <c r="D36" s="7">
        <v>25</v>
      </c>
      <c r="E36" s="7">
        <v>180</v>
      </c>
      <c r="F36" s="7">
        <f t="shared" si="62"/>
        <v>290</v>
      </c>
      <c r="G36" s="7">
        <f t="shared" si="63"/>
        <v>130</v>
      </c>
      <c r="H36" s="7">
        <f t="shared" si="46"/>
        <v>240</v>
      </c>
      <c r="I36" s="7">
        <f t="shared" si="64"/>
        <v>319.47574364968784</v>
      </c>
      <c r="J36" s="7">
        <v>1.5</v>
      </c>
      <c r="K36" s="52">
        <v>55</v>
      </c>
      <c r="L36" s="7">
        <f t="shared" si="77"/>
        <v>30</v>
      </c>
      <c r="M36" s="7">
        <f t="shared" si="47"/>
        <v>418.42723094906347</v>
      </c>
      <c r="N36" s="7">
        <f t="shared" si="48"/>
        <v>342.75552161810748</v>
      </c>
      <c r="O36" s="7">
        <f t="shared" si="49"/>
        <v>2.6151701934316467</v>
      </c>
      <c r="P36" s="9">
        <f t="shared" si="50"/>
        <v>69.737871824843907</v>
      </c>
      <c r="Q36" s="9">
        <f t="shared" si="51"/>
        <v>180.95395135636477</v>
      </c>
      <c r="R36" s="9">
        <f t="shared" si="52"/>
        <v>119.59335575276705</v>
      </c>
      <c r="S36" s="91">
        <f t="shared" si="65"/>
        <v>52.303403868632934</v>
      </c>
      <c r="T36" s="7">
        <f t="shared" si="66"/>
        <v>30.820166601628923</v>
      </c>
      <c r="U36" s="36">
        <f t="shared" si="53"/>
        <v>2.6075366189994873</v>
      </c>
      <c r="V36" s="44">
        <f t="shared" si="67"/>
        <v>5.6424673925268838</v>
      </c>
      <c r="W36" s="44">
        <f t="shared" si="74"/>
        <v>3.3609200259575203</v>
      </c>
      <c r="X36" s="82">
        <v>-20</v>
      </c>
      <c r="Y36" s="11">
        <f t="shared" si="78"/>
        <v>5</v>
      </c>
      <c r="Z36" s="7">
        <f t="shared" si="54"/>
        <v>255.4026653942189</v>
      </c>
      <c r="AA36" s="7">
        <f t="shared" si="55"/>
        <v>87.352856223888566</v>
      </c>
      <c r="AB36" s="36">
        <f t="shared" si="56"/>
        <v>1.5962666587138681</v>
      </c>
      <c r="AC36" s="9">
        <f t="shared" si="68"/>
        <v>42.567110899036486</v>
      </c>
      <c r="AD36" s="9">
        <f t="shared" si="57"/>
        <v>124.38382689192747</v>
      </c>
      <c r="AE36" s="9">
        <f t="shared" si="58"/>
        <v>79.243569792401416</v>
      </c>
      <c r="AF36" s="91">
        <f t="shared" si="69"/>
        <v>31.925333174277363</v>
      </c>
      <c r="AG36" s="91">
        <f t="shared" si="70"/>
        <v>22.845256175172217</v>
      </c>
      <c r="AH36" s="16">
        <f t="shared" si="59"/>
        <v>3.544507946581454</v>
      </c>
      <c r="AI36" s="44">
        <f t="shared" si="60"/>
        <v>3.7106208042375051</v>
      </c>
      <c r="AJ36" s="44">
        <f t="shared" si="71"/>
        <v>2.2548137427592421</v>
      </c>
      <c r="AK36" s="55">
        <f t="shared" si="72"/>
        <v>0.25946214812412921</v>
      </c>
      <c r="AL36" s="52">
        <f t="shared" si="61"/>
        <v>2.1853877819989189</v>
      </c>
      <c r="AM36" s="52">
        <f t="shared" si="73"/>
        <v>1.2221126771388762</v>
      </c>
      <c r="AN36" s="85">
        <f t="shared" si="75"/>
        <v>8.4571729036217587</v>
      </c>
      <c r="AO36" s="86">
        <f t="shared" si="76"/>
        <v>2.2012960438918032</v>
      </c>
    </row>
    <row r="37" spans="1:41" s="1" customFormat="1" ht="26.1" customHeight="1">
      <c r="B37" s="189"/>
      <c r="C37" s="7">
        <v>150</v>
      </c>
      <c r="D37" s="7">
        <v>30</v>
      </c>
      <c r="E37" s="7">
        <v>180</v>
      </c>
      <c r="F37" s="7">
        <f t="shared" si="62"/>
        <v>290</v>
      </c>
      <c r="G37" s="7">
        <f t="shared" si="63"/>
        <v>130</v>
      </c>
      <c r="H37" s="7">
        <f t="shared" si="46"/>
        <v>240</v>
      </c>
      <c r="I37" s="7">
        <f t="shared" si="64"/>
        <v>319.47574364968784</v>
      </c>
      <c r="J37" s="7">
        <v>1.5</v>
      </c>
      <c r="K37" s="52">
        <v>55</v>
      </c>
      <c r="L37" s="7">
        <f t="shared" si="77"/>
        <v>25</v>
      </c>
      <c r="M37" s="7">
        <f t="shared" si="47"/>
        <v>418.42723094906347</v>
      </c>
      <c r="N37" s="7">
        <f t="shared" si="48"/>
        <v>342.75552161810748</v>
      </c>
      <c r="O37" s="7">
        <f t="shared" si="49"/>
        <v>2.6151701934316467</v>
      </c>
      <c r="P37" s="9">
        <f t="shared" si="50"/>
        <v>69.737871824843907</v>
      </c>
      <c r="Q37" s="9">
        <f t="shared" si="51"/>
        <v>180.95395135636477</v>
      </c>
      <c r="R37" s="9">
        <f t="shared" si="52"/>
        <v>119.59335575276705</v>
      </c>
      <c r="S37" s="91">
        <f t="shared" si="65"/>
        <v>52.303403868632934</v>
      </c>
      <c r="T37" s="7">
        <f t="shared" si="66"/>
        <v>30.820166601628923</v>
      </c>
      <c r="U37" s="36">
        <f t="shared" si="53"/>
        <v>2.6075366189994873</v>
      </c>
      <c r="V37" s="44">
        <f t="shared" si="67"/>
        <v>5.6424673925268838</v>
      </c>
      <c r="W37" s="44">
        <f t="shared" si="74"/>
        <v>3.3609200259575203</v>
      </c>
      <c r="X37" s="82">
        <v>-20</v>
      </c>
      <c r="Y37" s="11">
        <f t="shared" si="78"/>
        <v>10</v>
      </c>
      <c r="Z37" s="7">
        <f t="shared" si="54"/>
        <v>255.4026653942189</v>
      </c>
      <c r="AA37" s="7">
        <f t="shared" si="55"/>
        <v>87.352856223888566</v>
      </c>
      <c r="AB37" s="36">
        <f t="shared" si="56"/>
        <v>1.5962666587138681</v>
      </c>
      <c r="AC37" s="9">
        <f t="shared" si="68"/>
        <v>42.567110899036486</v>
      </c>
      <c r="AD37" s="9">
        <f t="shared" si="57"/>
        <v>124.38382689192747</v>
      </c>
      <c r="AE37" s="9">
        <f t="shared" si="58"/>
        <v>79.243569792401416</v>
      </c>
      <c r="AF37" s="91">
        <f t="shared" si="69"/>
        <v>31.925333174277363</v>
      </c>
      <c r="AG37" s="91">
        <f t="shared" si="70"/>
        <v>22.845256175172217</v>
      </c>
      <c r="AH37" s="16">
        <f t="shared" si="59"/>
        <v>3.544507946581454</v>
      </c>
      <c r="AI37" s="44">
        <f t="shared" si="60"/>
        <v>3.7106208042375051</v>
      </c>
      <c r="AJ37" s="44">
        <f t="shared" si="71"/>
        <v>2.2548137427592421</v>
      </c>
      <c r="AK37" s="55">
        <f t="shared" si="72"/>
        <v>0.25946214812412921</v>
      </c>
      <c r="AL37" s="52">
        <f t="shared" si="61"/>
        <v>2.1853877819989189</v>
      </c>
      <c r="AM37" s="52">
        <f t="shared" si="73"/>
        <v>1.2221126771388762</v>
      </c>
      <c r="AN37" s="85">
        <f t="shared" si="75"/>
        <v>8.4571729036217587</v>
      </c>
      <c r="AO37" s="86">
        <f t="shared" si="76"/>
        <v>2.2012960438918032</v>
      </c>
    </row>
    <row r="38" spans="1:41" s="1" customFormat="1" ht="26.1" customHeight="1">
      <c r="B38" s="189"/>
      <c r="C38" s="7">
        <v>150</v>
      </c>
      <c r="D38" s="7">
        <v>35</v>
      </c>
      <c r="E38" s="7">
        <v>180</v>
      </c>
      <c r="F38" s="7">
        <f t="shared" si="62"/>
        <v>290</v>
      </c>
      <c r="G38" s="7">
        <f t="shared" si="63"/>
        <v>130</v>
      </c>
      <c r="H38" s="7">
        <f t="shared" si="46"/>
        <v>240</v>
      </c>
      <c r="I38" s="7">
        <f t="shared" si="64"/>
        <v>319.47574364968784</v>
      </c>
      <c r="J38" s="7">
        <v>1.5</v>
      </c>
      <c r="K38" s="52">
        <v>55</v>
      </c>
      <c r="L38" s="7">
        <f t="shared" si="77"/>
        <v>20</v>
      </c>
      <c r="M38" s="7">
        <f t="shared" si="47"/>
        <v>418.42723094906347</v>
      </c>
      <c r="N38" s="7">
        <f t="shared" si="48"/>
        <v>342.75552161810748</v>
      </c>
      <c r="O38" s="7">
        <f t="shared" si="49"/>
        <v>2.6151701934316467</v>
      </c>
      <c r="P38" s="9">
        <f t="shared" si="50"/>
        <v>69.737871824843907</v>
      </c>
      <c r="Q38" s="9">
        <f t="shared" si="51"/>
        <v>180.95395135636477</v>
      </c>
      <c r="R38" s="9">
        <f t="shared" si="52"/>
        <v>119.59335575276705</v>
      </c>
      <c r="S38" s="91">
        <f t="shared" si="65"/>
        <v>52.303403868632934</v>
      </c>
      <c r="T38" s="7">
        <f t="shared" si="66"/>
        <v>30.820166601628923</v>
      </c>
      <c r="U38" s="36">
        <f t="shared" si="53"/>
        <v>2.6075366189994873</v>
      </c>
      <c r="V38" s="44">
        <f t="shared" si="67"/>
        <v>5.6424673925268838</v>
      </c>
      <c r="W38" s="44">
        <f t="shared" si="74"/>
        <v>3.3609200259575203</v>
      </c>
      <c r="X38" s="82">
        <v>-20</v>
      </c>
      <c r="Y38" s="11">
        <f t="shared" si="78"/>
        <v>15</v>
      </c>
      <c r="Z38" s="7">
        <f t="shared" si="54"/>
        <v>255.4026653942189</v>
      </c>
      <c r="AA38" s="7">
        <f t="shared" si="55"/>
        <v>87.352856223888566</v>
      </c>
      <c r="AB38" s="36">
        <f t="shared" si="56"/>
        <v>1.5962666587138681</v>
      </c>
      <c r="AC38" s="9">
        <f t="shared" si="68"/>
        <v>42.567110899036486</v>
      </c>
      <c r="AD38" s="9">
        <f t="shared" si="57"/>
        <v>124.38382689192747</v>
      </c>
      <c r="AE38" s="9">
        <f t="shared" si="58"/>
        <v>79.243569792401416</v>
      </c>
      <c r="AF38" s="91">
        <f t="shared" si="69"/>
        <v>31.925333174277363</v>
      </c>
      <c r="AG38" s="91">
        <f t="shared" si="70"/>
        <v>22.845256175172217</v>
      </c>
      <c r="AH38" s="16">
        <f t="shared" si="59"/>
        <v>3.544507946581454</v>
      </c>
      <c r="AI38" s="44">
        <f t="shared" si="60"/>
        <v>3.7106208042375051</v>
      </c>
      <c r="AJ38" s="44">
        <f t="shared" si="71"/>
        <v>2.2548137427592421</v>
      </c>
      <c r="AK38" s="55">
        <f t="shared" si="72"/>
        <v>0.25946214812412921</v>
      </c>
      <c r="AL38" s="52">
        <f t="shared" si="61"/>
        <v>2.1853877819989189</v>
      </c>
      <c r="AM38" s="52">
        <f t="shared" si="73"/>
        <v>1.2221126771388762</v>
      </c>
      <c r="AN38" s="85">
        <f t="shared" si="75"/>
        <v>8.4571729036217587</v>
      </c>
      <c r="AO38" s="86">
        <f t="shared" si="76"/>
        <v>2.2012960438918032</v>
      </c>
    </row>
    <row r="39" spans="1:41" s="1" customFormat="1" ht="26.1" customHeight="1">
      <c r="B39" s="189"/>
      <c r="C39" s="7">
        <v>150</v>
      </c>
      <c r="D39" s="7">
        <v>40</v>
      </c>
      <c r="E39" s="7">
        <v>180</v>
      </c>
      <c r="F39" s="7">
        <f t="shared" si="62"/>
        <v>290</v>
      </c>
      <c r="G39" s="7">
        <f t="shared" si="63"/>
        <v>130</v>
      </c>
      <c r="H39" s="7">
        <f t="shared" si="46"/>
        <v>240</v>
      </c>
      <c r="I39" s="7">
        <f t="shared" si="64"/>
        <v>319.47574364968784</v>
      </c>
      <c r="J39" s="7">
        <v>1.5</v>
      </c>
      <c r="K39" s="52">
        <v>55</v>
      </c>
      <c r="L39" s="7">
        <f t="shared" si="77"/>
        <v>15</v>
      </c>
      <c r="M39" s="7">
        <f t="shared" si="47"/>
        <v>418.42723094906347</v>
      </c>
      <c r="N39" s="7">
        <f t="shared" si="48"/>
        <v>342.75552161810748</v>
      </c>
      <c r="O39" s="7">
        <f t="shared" si="49"/>
        <v>2.6151701934316467</v>
      </c>
      <c r="P39" s="9">
        <f t="shared" si="50"/>
        <v>69.737871824843907</v>
      </c>
      <c r="Q39" s="9">
        <f t="shared" si="51"/>
        <v>180.95395135636477</v>
      </c>
      <c r="R39" s="9">
        <f t="shared" si="52"/>
        <v>119.59335575276705</v>
      </c>
      <c r="S39" s="91">
        <f t="shared" si="65"/>
        <v>52.303403868632934</v>
      </c>
      <c r="T39" s="7">
        <f t="shared" si="66"/>
        <v>30.820166601628923</v>
      </c>
      <c r="U39" s="36">
        <f t="shared" si="53"/>
        <v>2.6075366189994873</v>
      </c>
      <c r="V39" s="44">
        <f t="shared" si="67"/>
        <v>5.6424673925268838</v>
      </c>
      <c r="W39" s="44">
        <f t="shared" si="74"/>
        <v>3.3609200259575203</v>
      </c>
      <c r="X39" s="82">
        <v>-20</v>
      </c>
      <c r="Y39" s="11">
        <f t="shared" si="78"/>
        <v>20</v>
      </c>
      <c r="Z39" s="7">
        <f t="shared" si="54"/>
        <v>255.4026653942189</v>
      </c>
      <c r="AA39" s="7">
        <f t="shared" si="55"/>
        <v>87.352856223888566</v>
      </c>
      <c r="AB39" s="36">
        <f t="shared" si="56"/>
        <v>1.5962666587138681</v>
      </c>
      <c r="AC39" s="9">
        <f t="shared" si="68"/>
        <v>42.567110899036486</v>
      </c>
      <c r="AD39" s="9">
        <f t="shared" si="57"/>
        <v>124.38382689192747</v>
      </c>
      <c r="AE39" s="9">
        <f t="shared" si="58"/>
        <v>79.243569792401416</v>
      </c>
      <c r="AF39" s="91">
        <f t="shared" si="69"/>
        <v>31.925333174277363</v>
      </c>
      <c r="AG39" s="91">
        <f t="shared" si="70"/>
        <v>22.845256175172217</v>
      </c>
      <c r="AH39" s="16">
        <f t="shared" si="59"/>
        <v>3.544507946581454</v>
      </c>
      <c r="AI39" s="44">
        <f t="shared" si="60"/>
        <v>3.7106208042375051</v>
      </c>
      <c r="AJ39" s="44">
        <f t="shared" si="71"/>
        <v>2.2548137427592421</v>
      </c>
      <c r="AK39" s="55">
        <f t="shared" si="72"/>
        <v>0.25946214812412921</v>
      </c>
      <c r="AL39" s="52">
        <f t="shared" si="61"/>
        <v>2.1853877819989189</v>
      </c>
      <c r="AM39" s="52">
        <f t="shared" si="73"/>
        <v>1.2221126771388762</v>
      </c>
      <c r="AN39" s="85">
        <f t="shared" si="75"/>
        <v>8.4571729036217587</v>
      </c>
      <c r="AO39" s="86">
        <f t="shared" si="76"/>
        <v>2.2012960438918032</v>
      </c>
    </row>
    <row r="40" spans="1:41" s="1" customFormat="1" ht="26.1" customHeight="1" thickBot="1">
      <c r="B40" s="190"/>
      <c r="C40" s="12">
        <v>150</v>
      </c>
      <c r="D40" s="12">
        <v>45</v>
      </c>
      <c r="E40" s="12">
        <v>180</v>
      </c>
      <c r="F40" s="12">
        <f t="shared" si="62"/>
        <v>290</v>
      </c>
      <c r="G40" s="12">
        <f t="shared" si="63"/>
        <v>130</v>
      </c>
      <c r="H40" s="12">
        <f t="shared" si="46"/>
        <v>240</v>
      </c>
      <c r="I40" s="12">
        <f t="shared" si="64"/>
        <v>319.47574364968784</v>
      </c>
      <c r="J40" s="12">
        <v>1.5</v>
      </c>
      <c r="K40" s="57">
        <v>55</v>
      </c>
      <c r="L40" s="12">
        <f t="shared" si="77"/>
        <v>10</v>
      </c>
      <c r="M40" s="12">
        <f t="shared" si="47"/>
        <v>418.42723094906347</v>
      </c>
      <c r="N40" s="12">
        <f t="shared" si="48"/>
        <v>342.75552161810748</v>
      </c>
      <c r="O40" s="12">
        <f t="shared" si="49"/>
        <v>2.6151701934316467</v>
      </c>
      <c r="P40" s="13">
        <f t="shared" si="50"/>
        <v>69.737871824843907</v>
      </c>
      <c r="Q40" s="13">
        <f t="shared" si="51"/>
        <v>180.95395135636477</v>
      </c>
      <c r="R40" s="13">
        <f t="shared" si="52"/>
        <v>119.59335575276705</v>
      </c>
      <c r="S40" s="93">
        <f t="shared" si="65"/>
        <v>52.303403868632934</v>
      </c>
      <c r="T40" s="12">
        <f t="shared" si="66"/>
        <v>30.820166601628923</v>
      </c>
      <c r="U40" s="37">
        <f t="shared" si="53"/>
        <v>2.6075366189994873</v>
      </c>
      <c r="V40" s="45">
        <f t="shared" si="67"/>
        <v>5.6424673925268838</v>
      </c>
      <c r="W40" s="45">
        <f t="shared" si="74"/>
        <v>3.3609200259575203</v>
      </c>
      <c r="X40" s="83">
        <v>-20</v>
      </c>
      <c r="Y40" s="14">
        <f t="shared" si="78"/>
        <v>25</v>
      </c>
      <c r="Z40" s="12">
        <f t="shared" si="54"/>
        <v>255.4026653942189</v>
      </c>
      <c r="AA40" s="12">
        <f t="shared" si="55"/>
        <v>87.352856223888566</v>
      </c>
      <c r="AB40" s="37">
        <f t="shared" si="56"/>
        <v>1.5962666587138681</v>
      </c>
      <c r="AC40" s="13">
        <f t="shared" si="68"/>
        <v>42.567110899036486</v>
      </c>
      <c r="AD40" s="13">
        <f t="shared" si="57"/>
        <v>124.38382689192747</v>
      </c>
      <c r="AE40" s="13">
        <f t="shared" si="58"/>
        <v>79.243569792401416</v>
      </c>
      <c r="AF40" s="93">
        <f t="shared" si="69"/>
        <v>31.925333174277363</v>
      </c>
      <c r="AG40" s="93">
        <f t="shared" si="70"/>
        <v>22.845256175172217</v>
      </c>
      <c r="AH40" s="17">
        <f t="shared" si="59"/>
        <v>3.544507946581454</v>
      </c>
      <c r="AI40" s="45">
        <f t="shared" si="60"/>
        <v>3.7106208042375051</v>
      </c>
      <c r="AJ40" s="45">
        <f t="shared" si="71"/>
        <v>2.2548137427592421</v>
      </c>
      <c r="AK40" s="56">
        <f t="shared" si="72"/>
        <v>0.25946214812412921</v>
      </c>
      <c r="AL40" s="57">
        <f t="shared" si="61"/>
        <v>2.1853877819989189</v>
      </c>
      <c r="AM40" s="57">
        <f t="shared" si="73"/>
        <v>1.2221126771388762</v>
      </c>
      <c r="AN40" s="87">
        <f t="shared" si="75"/>
        <v>8.4571729036217587</v>
      </c>
      <c r="AO40" s="88">
        <f t="shared" si="76"/>
        <v>2.2012960438918032</v>
      </c>
    </row>
    <row r="41" spans="1:41" s="1" customFormat="1" ht="26.1" customHeight="1">
      <c r="A41" s="3"/>
      <c r="B41" s="188">
        <v>175</v>
      </c>
      <c r="C41" s="5">
        <v>175</v>
      </c>
      <c r="D41" s="5">
        <v>0</v>
      </c>
      <c r="E41" s="5">
        <v>180</v>
      </c>
      <c r="F41" s="5">
        <f>C41+20+E41-60</f>
        <v>315</v>
      </c>
      <c r="G41" s="5">
        <f>C41-20</f>
        <v>155</v>
      </c>
      <c r="H41" s="5">
        <f t="shared" si="46"/>
        <v>240</v>
      </c>
      <c r="I41" s="5">
        <f>2*P41+E41</f>
        <v>272.37604307034013</v>
      </c>
      <c r="J41" s="5">
        <v>1.5</v>
      </c>
      <c r="K41" s="51">
        <v>30</v>
      </c>
      <c r="L41" s="5">
        <f t="shared" si="77"/>
        <v>30</v>
      </c>
      <c r="M41" s="5">
        <f t="shared" si="47"/>
        <v>277.12812921102034</v>
      </c>
      <c r="N41" s="5">
        <f t="shared" si="48"/>
        <v>138.56406460551017</v>
      </c>
      <c r="O41" s="5">
        <f t="shared" si="49"/>
        <v>1.7320508075688772</v>
      </c>
      <c r="P41" s="24">
        <f t="shared" si="50"/>
        <v>46.188021535170058</v>
      </c>
      <c r="Q41" s="24">
        <f t="shared" si="51"/>
        <v>130.12586836350795</v>
      </c>
      <c r="R41" s="24">
        <f t="shared" si="52"/>
        <v>87.490771561812522</v>
      </c>
      <c r="S41" s="92">
        <f>30/COS(K41*PI()/180)</f>
        <v>34.641016151377542</v>
      </c>
      <c r="T41" s="5">
        <f>20/COS(ATAN((N41+R41-Q41)/H41))</f>
        <v>21.538461538461537</v>
      </c>
      <c r="U41" s="35">
        <f t="shared" si="53"/>
        <v>3.7527767497325675</v>
      </c>
      <c r="V41" s="25">
        <f>(P41*J41*(F41^2-G41^2)/2+J41*(F41^3-G41^3)/(6*U41))/1000000</f>
        <v>4.4391129851215281</v>
      </c>
      <c r="W41" s="25">
        <f>(J41*(P41+S41+T41)*(F41-G41)*60+J41*(F41^2-G41^2)*60/(2*U41))/1000000</f>
        <v>2.3758242861959897</v>
      </c>
      <c r="X41" s="80">
        <v>30</v>
      </c>
      <c r="Y41" s="72">
        <f>X41+D41</f>
        <v>30</v>
      </c>
      <c r="Z41" s="5">
        <f t="shared" si="54"/>
        <v>277.12812921102034</v>
      </c>
      <c r="AA41" s="5">
        <f t="shared" si="55"/>
        <v>138.56406460551017</v>
      </c>
      <c r="AB41" s="35">
        <f t="shared" si="56"/>
        <v>1.7320508075688772</v>
      </c>
      <c r="AC41" s="24">
        <f>40/COS(ABS(X41)*PI()/180)</f>
        <v>46.188021535170058</v>
      </c>
      <c r="AD41" s="24">
        <f t="shared" si="57"/>
        <v>130.12586836350795</v>
      </c>
      <c r="AE41" s="24">
        <f t="shared" si="58"/>
        <v>87.490771561812522</v>
      </c>
      <c r="AF41" s="92">
        <f>30/COS(X41*PI()/180)</f>
        <v>34.641016151377542</v>
      </c>
      <c r="AG41" s="92">
        <f>IF(X41&gt;0,20/COS(ATAN((AA41+AE41-AD41)/H41)),20/COS(ATAN((AA41-AE41+AD41)/H41)))</f>
        <v>21.538461538461537</v>
      </c>
      <c r="AH41" s="26">
        <f t="shared" si="59"/>
        <v>3.7527767497325675</v>
      </c>
      <c r="AI41" s="25">
        <f t="shared" si="60"/>
        <v>4.4391129851215281</v>
      </c>
      <c r="AJ41" s="25">
        <f>(J41*(AC41+AF41+AG41)*(F41-G41)*60+J41*(F41^2-G41^2)*60/(2*AH41))/1000000</f>
        <v>2.3758242861959897</v>
      </c>
      <c r="AK41" s="54">
        <f>(0.2*0.4-0.05*0.05/2)*(I41/100+0.1)</f>
        <v>0.2223711339178929</v>
      </c>
      <c r="AL41" s="51">
        <f t="shared" si="61"/>
        <v>1.9114072983488253</v>
      </c>
      <c r="AM41" s="51">
        <f>0.6*0.6*(I41/100+0.2)</f>
        <v>1.0525537550532245</v>
      </c>
      <c r="AN41" s="89">
        <f>IF(X41&gt;0,(E41+E41+N41+AA41)*H41/2/10000*0.4+(E41+N41+AA41+R41+T41+AE41+AG41)/100*2*0.4,(E41+E41+N41-AA41)*H41/2/10000*0.4+(E41+N41-AA41+R41+T41+AE41+AG41)/100*2*0.4)</f>
        <v>8.4597077835054453</v>
      </c>
      <c r="AO41" s="90">
        <f>IF(X41&gt;0,(E41+N41+AA41+R41+T41+AE41+AG41)/100*0.8*0.4,(E41+N41-AA41+R41+T41+AE41+AG41)/100*0.8*0.4)</f>
        <v>2.1605971053170192</v>
      </c>
    </row>
    <row r="42" spans="1:41" s="1" customFormat="1" ht="26.1" customHeight="1">
      <c r="A42" s="4"/>
      <c r="B42" s="189"/>
      <c r="C42" s="7">
        <v>175</v>
      </c>
      <c r="D42" s="7">
        <v>5</v>
      </c>
      <c r="E42" s="7">
        <v>180</v>
      </c>
      <c r="F42" s="7">
        <f t="shared" ref="F42:F50" si="79">C42+20+E42-60</f>
        <v>315</v>
      </c>
      <c r="G42" s="7">
        <f t="shared" ref="G42:G50" si="80">C42-20</f>
        <v>155</v>
      </c>
      <c r="H42" s="7">
        <f t="shared" si="46"/>
        <v>240</v>
      </c>
      <c r="I42" s="7">
        <f t="shared" ref="I42:I50" si="81">2*P42+E42</f>
        <v>277.66196710091651</v>
      </c>
      <c r="J42" s="7">
        <v>1.5</v>
      </c>
      <c r="K42" s="52">
        <v>35</v>
      </c>
      <c r="L42" s="7">
        <f t="shared" si="77"/>
        <v>30</v>
      </c>
      <c r="M42" s="7">
        <f t="shared" si="47"/>
        <v>292.98590130274943</v>
      </c>
      <c r="N42" s="7">
        <f t="shared" si="48"/>
        <v>168.04980917033032</v>
      </c>
      <c r="O42" s="7">
        <f t="shared" si="49"/>
        <v>1.8311618831421841</v>
      </c>
      <c r="P42" s="9">
        <f t="shared" si="50"/>
        <v>48.830983550458242</v>
      </c>
      <c r="Q42" s="9">
        <f t="shared" si="51"/>
        <v>136.57865010227141</v>
      </c>
      <c r="R42" s="9">
        <f t="shared" si="52"/>
        <v>92.008406774366321</v>
      </c>
      <c r="S42" s="91">
        <f t="shared" ref="S42:S50" si="82">30/COS(K42*PI()/180)</f>
        <v>36.623237662843678</v>
      </c>
      <c r="T42" s="7">
        <f t="shared" ref="T42:T50" si="83">20/COS(ATAN((N42+R42-Q42)/H42))</f>
        <v>22.491850866948862</v>
      </c>
      <c r="U42" s="36">
        <f t="shared" si="53"/>
        <v>3.5898390507512699</v>
      </c>
      <c r="V42" s="44">
        <f t="shared" ref="V42:V50" si="84">(P42*J42*(F42^2-G42^2)/2+J42*(F42^3-G42^3)/(6*U42))/1000000</f>
        <v>4.6714236274081626</v>
      </c>
      <c r="W42" s="44">
        <f>(J42*(P42+S42+T42)*(F42-G42)*60+J42*(F42^2-G42^2)*60/(2*U42))/1000000</f>
        <v>2.4970840843408042</v>
      </c>
      <c r="X42" s="81">
        <v>0</v>
      </c>
      <c r="Y42" s="11">
        <f>X42+D42</f>
        <v>5</v>
      </c>
      <c r="Z42" s="7">
        <f t="shared" si="54"/>
        <v>240</v>
      </c>
      <c r="AA42" s="7">
        <f t="shared" si="55"/>
        <v>0</v>
      </c>
      <c r="AB42" s="36">
        <f t="shared" si="56"/>
        <v>1.5</v>
      </c>
      <c r="AC42" s="9">
        <f t="shared" ref="AC42:AC50" si="85">40/COS(ABS(X42)*PI()/180)</f>
        <v>40</v>
      </c>
      <c r="AD42" s="9">
        <f t="shared" si="57"/>
        <v>118.75</v>
      </c>
      <c r="AE42" s="9">
        <f t="shared" si="58"/>
        <v>78.75</v>
      </c>
      <c r="AF42" s="91">
        <f t="shared" ref="AF42:AF50" si="86">30/COS(X42*PI()/180)</f>
        <v>30</v>
      </c>
      <c r="AG42" s="91">
        <f t="shared" ref="AG42:AG50" si="87">IF(X42&gt;0,20/COS(ATAN((AA42+AE42-AD42)/H42)),20/COS(ATAN((AA42-AE42+AD42)/H42)))</f>
        <v>20.275875100994064</v>
      </c>
      <c r="AH42" s="16">
        <f t="shared" si="59"/>
        <v>4</v>
      </c>
      <c r="AI42" s="44">
        <f t="shared" si="60"/>
        <v>3.97675</v>
      </c>
      <c r="AJ42" s="44">
        <f t="shared" ref="AJ42:AJ50" si="88">(J42*(AC42+AF42+AG42)*(F42-G42)*60+J42*(F42^2-G42^2)*60/(2*AH42))/1000000</f>
        <v>2.1459726014543143</v>
      </c>
      <c r="AK42" s="55">
        <f t="shared" ref="AK42:AK50" si="89">(0.2*0.4-0.05*0.05/2)*(I42/100+0.1)</f>
        <v>0.22653379909197183</v>
      </c>
      <c r="AL42" s="52">
        <f t="shared" si="61"/>
        <v>1.9780099411340881</v>
      </c>
      <c r="AM42" s="52">
        <f t="shared" ref="AM42:AM50" si="90">0.6*0.6*(I42/100+0.2)</f>
        <v>1.0715830815632996</v>
      </c>
      <c r="AN42" s="85">
        <f>IF(X42&gt;0,(E42+E42+N42+AA42)*H42/2/10000*0.4+(E42+N42+AA42+R42+T42+AE42+AG42)/100*2*0.4,(E42+E42+N42-AA42)*H42/2/10000*0.4+(E42+N42-AA42+R42+T42+AE42+AG42)/100*2*0.4)</f>
        <v>7.0272466193187029</v>
      </c>
      <c r="AO42" s="86">
        <f>IF(X42&gt;0,(E42+N42+AA42+R42+T42+AE42+AG42)/100*0.8*0.4,(E42+N42-AA42+R42+T42+AE42+AG42)/100*0.8*0.4)</f>
        <v>1.7970430141204472</v>
      </c>
    </row>
    <row r="43" spans="1:41" s="1" customFormat="1" ht="26.1" customHeight="1">
      <c r="A43" s="4"/>
      <c r="B43" s="189"/>
      <c r="C43" s="7">
        <v>175</v>
      </c>
      <c r="D43" s="7">
        <v>10</v>
      </c>
      <c r="E43" s="7">
        <v>180</v>
      </c>
      <c r="F43" s="7">
        <f t="shared" si="79"/>
        <v>315</v>
      </c>
      <c r="G43" s="7">
        <f t="shared" si="80"/>
        <v>155</v>
      </c>
      <c r="H43" s="7">
        <f t="shared" si="46"/>
        <v>240</v>
      </c>
      <c r="I43" s="7">
        <f t="shared" si="81"/>
        <v>277.66196710091651</v>
      </c>
      <c r="J43" s="7">
        <v>1.5</v>
      </c>
      <c r="K43" s="52">
        <v>35</v>
      </c>
      <c r="L43" s="7">
        <f t="shared" si="77"/>
        <v>25</v>
      </c>
      <c r="M43" s="7">
        <f t="shared" si="47"/>
        <v>292.98590130274943</v>
      </c>
      <c r="N43" s="7">
        <f t="shared" si="48"/>
        <v>168.04980917033032</v>
      </c>
      <c r="O43" s="7">
        <f t="shared" si="49"/>
        <v>1.8311618831421841</v>
      </c>
      <c r="P43" s="9">
        <f t="shared" si="50"/>
        <v>48.830983550458242</v>
      </c>
      <c r="Q43" s="9">
        <f t="shared" si="51"/>
        <v>136.57865010227141</v>
      </c>
      <c r="R43" s="9">
        <f t="shared" si="52"/>
        <v>92.008406774366321</v>
      </c>
      <c r="S43" s="91">
        <f t="shared" si="82"/>
        <v>36.623237662843678</v>
      </c>
      <c r="T43" s="7">
        <f t="shared" si="83"/>
        <v>22.491850866948862</v>
      </c>
      <c r="U43" s="36">
        <f t="shared" si="53"/>
        <v>3.5898390507512699</v>
      </c>
      <c r="V43" s="44">
        <f t="shared" si="84"/>
        <v>4.6714236274081626</v>
      </c>
      <c r="W43" s="44">
        <f t="shared" ref="W43:W50" si="91">(J43*(P43+S43+T43)*(F43-G43)*60+J43*(F43^2-G43^2)*60/(2*U43))/1000000</f>
        <v>2.4970840843408042</v>
      </c>
      <c r="X43" s="81">
        <v>0</v>
      </c>
      <c r="Y43" s="11">
        <f>X43+D43</f>
        <v>10</v>
      </c>
      <c r="Z43" s="7">
        <f t="shared" si="54"/>
        <v>240</v>
      </c>
      <c r="AA43" s="7">
        <f t="shared" si="55"/>
        <v>0</v>
      </c>
      <c r="AB43" s="36">
        <f t="shared" si="56"/>
        <v>1.5</v>
      </c>
      <c r="AC43" s="9">
        <f t="shared" si="85"/>
        <v>40</v>
      </c>
      <c r="AD43" s="9">
        <f t="shared" si="57"/>
        <v>118.75</v>
      </c>
      <c r="AE43" s="9">
        <f t="shared" si="58"/>
        <v>78.75</v>
      </c>
      <c r="AF43" s="91">
        <f t="shared" si="86"/>
        <v>30</v>
      </c>
      <c r="AG43" s="91">
        <f t="shared" si="87"/>
        <v>20.275875100994064</v>
      </c>
      <c r="AH43" s="16">
        <f t="shared" si="59"/>
        <v>4</v>
      </c>
      <c r="AI43" s="44">
        <f t="shared" si="60"/>
        <v>3.97675</v>
      </c>
      <c r="AJ43" s="44">
        <f t="shared" si="88"/>
        <v>2.1459726014543143</v>
      </c>
      <c r="AK43" s="55">
        <f t="shared" si="89"/>
        <v>0.22653379909197183</v>
      </c>
      <c r="AL43" s="52">
        <f t="shared" si="61"/>
        <v>1.9780099411340881</v>
      </c>
      <c r="AM43" s="52">
        <f t="shared" si="90"/>
        <v>1.0715830815632996</v>
      </c>
      <c r="AN43" s="85">
        <f t="shared" ref="AN43:AN50" si="92">IF(X43&gt;0,(E43+E43+N43+AA43)*H43/2/10000*0.4+(E43+N43+AA43+R43+T43+AE43+AG43)/100*2*0.4,(E43+E43+N43-AA43)*H43/2/10000*0.4+(E43+N43-AA43+R43+T43+AE43+AG43)/100*2*0.4)</f>
        <v>7.0272466193187029</v>
      </c>
      <c r="AO43" s="86">
        <f t="shared" ref="AO43:AO50" si="93">IF(X43&gt;0,(E43+N43+AA43+R43+T43+AE43+AG43)/100*0.8*0.4,(E43+N43-AA43+R43+T43+AE43+AG43)/100*0.8*0.4)</f>
        <v>1.7970430141204472</v>
      </c>
    </row>
    <row r="44" spans="1:41" s="1" customFormat="1" ht="26.1" customHeight="1">
      <c r="A44" s="4"/>
      <c r="B44" s="189"/>
      <c r="C44" s="7">
        <v>175</v>
      </c>
      <c r="D44" s="7">
        <v>15</v>
      </c>
      <c r="E44" s="7">
        <v>180</v>
      </c>
      <c r="F44" s="7">
        <f t="shared" si="79"/>
        <v>315</v>
      </c>
      <c r="G44" s="7">
        <f t="shared" si="80"/>
        <v>155</v>
      </c>
      <c r="H44" s="7">
        <f t="shared" si="46"/>
        <v>240</v>
      </c>
      <c r="I44" s="7">
        <f t="shared" si="81"/>
        <v>277.66196710091651</v>
      </c>
      <c r="J44" s="7">
        <v>1.5</v>
      </c>
      <c r="K44" s="52">
        <v>35</v>
      </c>
      <c r="L44" s="7">
        <f>K44-D44</f>
        <v>20</v>
      </c>
      <c r="M44" s="7">
        <f t="shared" si="47"/>
        <v>292.98590130274943</v>
      </c>
      <c r="N44" s="7">
        <f t="shared" si="48"/>
        <v>168.04980917033032</v>
      </c>
      <c r="O44" s="7">
        <f t="shared" si="49"/>
        <v>1.8311618831421841</v>
      </c>
      <c r="P44" s="9">
        <f t="shared" si="50"/>
        <v>48.830983550458242</v>
      </c>
      <c r="Q44" s="9">
        <f t="shared" si="51"/>
        <v>136.57865010227141</v>
      </c>
      <c r="R44" s="9">
        <f t="shared" si="52"/>
        <v>92.008406774366321</v>
      </c>
      <c r="S44" s="91">
        <f t="shared" si="82"/>
        <v>36.623237662843678</v>
      </c>
      <c r="T44" s="7">
        <f t="shared" si="83"/>
        <v>22.491850866948862</v>
      </c>
      <c r="U44" s="36">
        <f t="shared" si="53"/>
        <v>3.5898390507512699</v>
      </c>
      <c r="V44" s="44">
        <f t="shared" si="84"/>
        <v>4.6714236274081626</v>
      </c>
      <c r="W44" s="44">
        <f t="shared" si="91"/>
        <v>2.4970840843408042</v>
      </c>
      <c r="X44" s="81">
        <v>0</v>
      </c>
      <c r="Y44" s="11">
        <f>X44+D44</f>
        <v>15</v>
      </c>
      <c r="Z44" s="7">
        <f t="shared" si="54"/>
        <v>240</v>
      </c>
      <c r="AA44" s="7">
        <f t="shared" si="55"/>
        <v>0</v>
      </c>
      <c r="AB44" s="36">
        <f t="shared" si="56"/>
        <v>1.5</v>
      </c>
      <c r="AC44" s="9">
        <f t="shared" si="85"/>
        <v>40</v>
      </c>
      <c r="AD44" s="9">
        <f t="shared" si="57"/>
        <v>118.75</v>
      </c>
      <c r="AE44" s="9">
        <f t="shared" si="58"/>
        <v>78.75</v>
      </c>
      <c r="AF44" s="91">
        <f t="shared" si="86"/>
        <v>30</v>
      </c>
      <c r="AG44" s="91">
        <f t="shared" si="87"/>
        <v>20.275875100994064</v>
      </c>
      <c r="AH44" s="16">
        <f t="shared" si="59"/>
        <v>4</v>
      </c>
      <c r="AI44" s="44">
        <f t="shared" si="60"/>
        <v>3.97675</v>
      </c>
      <c r="AJ44" s="44">
        <f t="shared" si="88"/>
        <v>2.1459726014543143</v>
      </c>
      <c r="AK44" s="55">
        <f t="shared" si="89"/>
        <v>0.22653379909197183</v>
      </c>
      <c r="AL44" s="52">
        <f t="shared" si="61"/>
        <v>1.9780099411340881</v>
      </c>
      <c r="AM44" s="52">
        <f t="shared" si="90"/>
        <v>1.0715830815632996</v>
      </c>
      <c r="AN44" s="85">
        <f t="shared" si="92"/>
        <v>7.0272466193187029</v>
      </c>
      <c r="AO44" s="86">
        <f t="shared" si="93"/>
        <v>1.7970430141204472</v>
      </c>
    </row>
    <row r="45" spans="1:41" s="1" customFormat="1" ht="26.1" customHeight="1">
      <c r="B45" s="189"/>
      <c r="C45" s="7">
        <v>175</v>
      </c>
      <c r="D45" s="7">
        <v>20</v>
      </c>
      <c r="E45" s="7">
        <v>180</v>
      </c>
      <c r="F45" s="7">
        <f t="shared" si="79"/>
        <v>315</v>
      </c>
      <c r="G45" s="7">
        <f t="shared" si="80"/>
        <v>155</v>
      </c>
      <c r="H45" s="7">
        <f t="shared" si="46"/>
        <v>240</v>
      </c>
      <c r="I45" s="7">
        <f t="shared" si="81"/>
        <v>277.66196710091651</v>
      </c>
      <c r="J45" s="7">
        <v>1.5</v>
      </c>
      <c r="K45" s="52">
        <v>35</v>
      </c>
      <c r="L45" s="7">
        <f t="shared" ref="L45:L50" si="94">K45-D45</f>
        <v>15</v>
      </c>
      <c r="M45" s="7">
        <f t="shared" si="47"/>
        <v>292.98590130274943</v>
      </c>
      <c r="N45" s="7">
        <f t="shared" si="48"/>
        <v>168.04980917033032</v>
      </c>
      <c r="O45" s="7">
        <f t="shared" si="49"/>
        <v>1.8311618831421841</v>
      </c>
      <c r="P45" s="9">
        <f t="shared" si="50"/>
        <v>48.830983550458242</v>
      </c>
      <c r="Q45" s="9">
        <f t="shared" si="51"/>
        <v>136.57865010227141</v>
      </c>
      <c r="R45" s="9">
        <f t="shared" si="52"/>
        <v>92.008406774366321</v>
      </c>
      <c r="S45" s="91">
        <f t="shared" si="82"/>
        <v>36.623237662843678</v>
      </c>
      <c r="T45" s="7">
        <f t="shared" si="83"/>
        <v>22.491850866948862</v>
      </c>
      <c r="U45" s="36">
        <f t="shared" si="53"/>
        <v>3.5898390507512699</v>
      </c>
      <c r="V45" s="44">
        <f t="shared" si="84"/>
        <v>4.6714236274081626</v>
      </c>
      <c r="W45" s="44">
        <f t="shared" si="91"/>
        <v>2.4970840843408042</v>
      </c>
      <c r="X45" s="81">
        <v>0</v>
      </c>
      <c r="Y45" s="11">
        <f t="shared" ref="Y45:Y50" si="95">X45+D45</f>
        <v>20</v>
      </c>
      <c r="Z45" s="7">
        <f t="shared" si="54"/>
        <v>240</v>
      </c>
      <c r="AA45" s="7">
        <f t="shared" si="55"/>
        <v>0</v>
      </c>
      <c r="AB45" s="36">
        <f t="shared" si="56"/>
        <v>1.5</v>
      </c>
      <c r="AC45" s="9">
        <f t="shared" si="85"/>
        <v>40</v>
      </c>
      <c r="AD45" s="9">
        <f t="shared" si="57"/>
        <v>118.75</v>
      </c>
      <c r="AE45" s="9">
        <f t="shared" si="58"/>
        <v>78.75</v>
      </c>
      <c r="AF45" s="91">
        <f t="shared" si="86"/>
        <v>30</v>
      </c>
      <c r="AG45" s="91">
        <f t="shared" si="87"/>
        <v>20.275875100994064</v>
      </c>
      <c r="AH45" s="16">
        <f t="shared" si="59"/>
        <v>4</v>
      </c>
      <c r="AI45" s="44">
        <f t="shared" si="60"/>
        <v>3.97675</v>
      </c>
      <c r="AJ45" s="44">
        <f t="shared" si="88"/>
        <v>2.1459726014543143</v>
      </c>
      <c r="AK45" s="55">
        <f t="shared" si="89"/>
        <v>0.22653379909197183</v>
      </c>
      <c r="AL45" s="52">
        <f t="shared" si="61"/>
        <v>1.9780099411340881</v>
      </c>
      <c r="AM45" s="52">
        <f t="shared" si="90"/>
        <v>1.0715830815632996</v>
      </c>
      <c r="AN45" s="85">
        <f t="shared" si="92"/>
        <v>7.0272466193187029</v>
      </c>
      <c r="AO45" s="86">
        <f t="shared" si="93"/>
        <v>1.7970430141204472</v>
      </c>
    </row>
    <row r="46" spans="1:41" s="1" customFormat="1" ht="26.1" customHeight="1">
      <c r="B46" s="189"/>
      <c r="C46" s="7">
        <v>175</v>
      </c>
      <c r="D46" s="7">
        <v>25</v>
      </c>
      <c r="E46" s="7">
        <v>180</v>
      </c>
      <c r="F46" s="7">
        <f t="shared" si="79"/>
        <v>315</v>
      </c>
      <c r="G46" s="7">
        <f t="shared" si="80"/>
        <v>155</v>
      </c>
      <c r="H46" s="7">
        <f t="shared" si="46"/>
        <v>240</v>
      </c>
      <c r="I46" s="7">
        <f t="shared" si="81"/>
        <v>319.47574364968784</v>
      </c>
      <c r="J46" s="7">
        <v>1.5</v>
      </c>
      <c r="K46" s="52">
        <v>55</v>
      </c>
      <c r="L46" s="7">
        <f t="shared" si="94"/>
        <v>30</v>
      </c>
      <c r="M46" s="7">
        <f t="shared" si="47"/>
        <v>418.42723094906347</v>
      </c>
      <c r="N46" s="7">
        <f t="shared" si="48"/>
        <v>342.75552161810748</v>
      </c>
      <c r="O46" s="7">
        <f t="shared" si="49"/>
        <v>2.6151701934316467</v>
      </c>
      <c r="P46" s="9">
        <f t="shared" si="50"/>
        <v>69.737871824843907</v>
      </c>
      <c r="Q46" s="9">
        <f t="shared" si="51"/>
        <v>190.54154441942691</v>
      </c>
      <c r="R46" s="9">
        <f t="shared" si="52"/>
        <v>129.1809488158292</v>
      </c>
      <c r="S46" s="91">
        <f t="shared" si="82"/>
        <v>52.303403868632934</v>
      </c>
      <c r="T46" s="7">
        <f t="shared" si="83"/>
        <v>30.820166601628923</v>
      </c>
      <c r="U46" s="36">
        <f t="shared" si="53"/>
        <v>2.6075366189994873</v>
      </c>
      <c r="V46" s="44">
        <f t="shared" si="84"/>
        <v>6.5728720930434648</v>
      </c>
      <c r="W46" s="44">
        <f t="shared" si="91"/>
        <v>3.4989813660656148</v>
      </c>
      <c r="X46" s="82">
        <v>-20</v>
      </c>
      <c r="Y46" s="11">
        <f t="shared" si="95"/>
        <v>5</v>
      </c>
      <c r="Z46" s="7">
        <f t="shared" si="54"/>
        <v>255.4026653942189</v>
      </c>
      <c r="AA46" s="7">
        <f t="shared" si="55"/>
        <v>87.352856223888566</v>
      </c>
      <c r="AB46" s="36">
        <f t="shared" si="56"/>
        <v>1.5962666587138681</v>
      </c>
      <c r="AC46" s="9">
        <f t="shared" si="85"/>
        <v>42.567110899036486</v>
      </c>
      <c r="AD46" s="9">
        <f t="shared" si="57"/>
        <v>131.43699206372841</v>
      </c>
      <c r="AE46" s="9">
        <f t="shared" si="58"/>
        <v>86.296734964202358</v>
      </c>
      <c r="AF46" s="91">
        <f t="shared" si="86"/>
        <v>31.925333174277363</v>
      </c>
      <c r="AG46" s="91">
        <f t="shared" si="87"/>
        <v>22.845256175172217</v>
      </c>
      <c r="AH46" s="16">
        <f t="shared" si="59"/>
        <v>3.544507946581454</v>
      </c>
      <c r="AI46" s="44">
        <f t="shared" si="60"/>
        <v>4.3426624898058943</v>
      </c>
      <c r="AJ46" s="44">
        <f t="shared" si="88"/>
        <v>2.3563793212331756</v>
      </c>
      <c r="AK46" s="55">
        <f t="shared" si="89"/>
        <v>0.25946214812412921</v>
      </c>
      <c r="AL46" s="52">
        <f t="shared" si="61"/>
        <v>2.5048635256486063</v>
      </c>
      <c r="AM46" s="52">
        <f t="shared" si="90"/>
        <v>1.2221126771388762</v>
      </c>
      <c r="AN46" s="85">
        <f t="shared" si="92"/>
        <v>8.5902989695006635</v>
      </c>
      <c r="AO46" s="86">
        <f t="shared" si="93"/>
        <v>2.2545464702433651</v>
      </c>
    </row>
    <row r="47" spans="1:41" s="1" customFormat="1" ht="26.1" customHeight="1">
      <c r="B47" s="189"/>
      <c r="C47" s="7">
        <v>175</v>
      </c>
      <c r="D47" s="7">
        <v>30</v>
      </c>
      <c r="E47" s="7">
        <v>180</v>
      </c>
      <c r="F47" s="7">
        <f t="shared" si="79"/>
        <v>315</v>
      </c>
      <c r="G47" s="7">
        <f t="shared" si="80"/>
        <v>155</v>
      </c>
      <c r="H47" s="7">
        <f t="shared" si="46"/>
        <v>240</v>
      </c>
      <c r="I47" s="7">
        <f t="shared" si="81"/>
        <v>319.47574364968784</v>
      </c>
      <c r="J47" s="7">
        <v>1.5</v>
      </c>
      <c r="K47" s="52">
        <v>55</v>
      </c>
      <c r="L47" s="7">
        <f t="shared" si="94"/>
        <v>25</v>
      </c>
      <c r="M47" s="7">
        <f t="shared" si="47"/>
        <v>418.42723094906347</v>
      </c>
      <c r="N47" s="7">
        <f t="shared" si="48"/>
        <v>342.75552161810748</v>
      </c>
      <c r="O47" s="7">
        <f t="shared" si="49"/>
        <v>2.6151701934316467</v>
      </c>
      <c r="P47" s="9">
        <f t="shared" si="50"/>
        <v>69.737871824843907</v>
      </c>
      <c r="Q47" s="9">
        <f t="shared" si="51"/>
        <v>190.54154441942691</v>
      </c>
      <c r="R47" s="9">
        <f t="shared" si="52"/>
        <v>129.1809488158292</v>
      </c>
      <c r="S47" s="91">
        <f t="shared" si="82"/>
        <v>52.303403868632934</v>
      </c>
      <c r="T47" s="7">
        <f t="shared" si="83"/>
        <v>30.820166601628923</v>
      </c>
      <c r="U47" s="36">
        <f t="shared" si="53"/>
        <v>2.6075366189994873</v>
      </c>
      <c r="V47" s="44">
        <f t="shared" si="84"/>
        <v>6.5728720930434648</v>
      </c>
      <c r="W47" s="44">
        <f t="shared" si="91"/>
        <v>3.4989813660656148</v>
      </c>
      <c r="X47" s="82">
        <v>-20</v>
      </c>
      <c r="Y47" s="11">
        <f t="shared" si="95"/>
        <v>10</v>
      </c>
      <c r="Z47" s="7">
        <f t="shared" si="54"/>
        <v>255.4026653942189</v>
      </c>
      <c r="AA47" s="7">
        <f t="shared" si="55"/>
        <v>87.352856223888566</v>
      </c>
      <c r="AB47" s="36">
        <f t="shared" si="56"/>
        <v>1.5962666587138681</v>
      </c>
      <c r="AC47" s="9">
        <f t="shared" si="85"/>
        <v>42.567110899036486</v>
      </c>
      <c r="AD47" s="9">
        <f t="shared" si="57"/>
        <v>131.43699206372841</v>
      </c>
      <c r="AE47" s="9">
        <f t="shared" si="58"/>
        <v>86.296734964202358</v>
      </c>
      <c r="AF47" s="91">
        <f t="shared" si="86"/>
        <v>31.925333174277363</v>
      </c>
      <c r="AG47" s="91">
        <f t="shared" si="87"/>
        <v>22.845256175172217</v>
      </c>
      <c r="AH47" s="16">
        <f t="shared" si="59"/>
        <v>3.544507946581454</v>
      </c>
      <c r="AI47" s="44">
        <f t="shared" si="60"/>
        <v>4.3426624898058943</v>
      </c>
      <c r="AJ47" s="44">
        <f t="shared" si="88"/>
        <v>2.3563793212331756</v>
      </c>
      <c r="AK47" s="55">
        <f t="shared" si="89"/>
        <v>0.25946214812412921</v>
      </c>
      <c r="AL47" s="52">
        <f t="shared" si="61"/>
        <v>2.5048635256486063</v>
      </c>
      <c r="AM47" s="52">
        <f t="shared" si="90"/>
        <v>1.2221126771388762</v>
      </c>
      <c r="AN47" s="85">
        <f t="shared" si="92"/>
        <v>8.5902989695006635</v>
      </c>
      <c r="AO47" s="86">
        <f t="shared" si="93"/>
        <v>2.2545464702433651</v>
      </c>
    </row>
    <row r="48" spans="1:41" s="1" customFormat="1" ht="26.1" customHeight="1">
      <c r="B48" s="189"/>
      <c r="C48" s="7">
        <v>175</v>
      </c>
      <c r="D48" s="7">
        <v>35</v>
      </c>
      <c r="E48" s="7">
        <v>180</v>
      </c>
      <c r="F48" s="7">
        <f t="shared" si="79"/>
        <v>315</v>
      </c>
      <c r="G48" s="7">
        <f t="shared" si="80"/>
        <v>155</v>
      </c>
      <c r="H48" s="7">
        <f t="shared" si="46"/>
        <v>240</v>
      </c>
      <c r="I48" s="7">
        <f t="shared" si="81"/>
        <v>319.47574364968784</v>
      </c>
      <c r="J48" s="7">
        <v>1.5</v>
      </c>
      <c r="K48" s="52">
        <v>55</v>
      </c>
      <c r="L48" s="7">
        <f t="shared" si="94"/>
        <v>20</v>
      </c>
      <c r="M48" s="7">
        <f t="shared" si="47"/>
        <v>418.42723094906347</v>
      </c>
      <c r="N48" s="7">
        <f t="shared" si="48"/>
        <v>342.75552161810748</v>
      </c>
      <c r="O48" s="7">
        <f t="shared" si="49"/>
        <v>2.6151701934316467</v>
      </c>
      <c r="P48" s="9">
        <f t="shared" si="50"/>
        <v>69.737871824843907</v>
      </c>
      <c r="Q48" s="9">
        <f t="shared" si="51"/>
        <v>190.54154441942691</v>
      </c>
      <c r="R48" s="9">
        <f t="shared" si="52"/>
        <v>129.1809488158292</v>
      </c>
      <c r="S48" s="91">
        <f t="shared" si="82"/>
        <v>52.303403868632934</v>
      </c>
      <c r="T48" s="7">
        <f t="shared" si="83"/>
        <v>30.820166601628923</v>
      </c>
      <c r="U48" s="36">
        <f t="shared" si="53"/>
        <v>2.6075366189994873</v>
      </c>
      <c r="V48" s="44">
        <f t="shared" si="84"/>
        <v>6.5728720930434648</v>
      </c>
      <c r="W48" s="44">
        <f t="shared" si="91"/>
        <v>3.4989813660656148</v>
      </c>
      <c r="X48" s="82">
        <v>-20</v>
      </c>
      <c r="Y48" s="11">
        <f t="shared" si="95"/>
        <v>15</v>
      </c>
      <c r="Z48" s="7">
        <f t="shared" si="54"/>
        <v>255.4026653942189</v>
      </c>
      <c r="AA48" s="7">
        <f t="shared" si="55"/>
        <v>87.352856223888566</v>
      </c>
      <c r="AB48" s="36">
        <f t="shared" si="56"/>
        <v>1.5962666587138681</v>
      </c>
      <c r="AC48" s="9">
        <f t="shared" si="85"/>
        <v>42.567110899036486</v>
      </c>
      <c r="AD48" s="9">
        <f t="shared" si="57"/>
        <v>131.43699206372841</v>
      </c>
      <c r="AE48" s="9">
        <f t="shared" si="58"/>
        <v>86.296734964202358</v>
      </c>
      <c r="AF48" s="91">
        <f t="shared" si="86"/>
        <v>31.925333174277363</v>
      </c>
      <c r="AG48" s="91">
        <f t="shared" si="87"/>
        <v>22.845256175172217</v>
      </c>
      <c r="AH48" s="16">
        <f t="shared" si="59"/>
        <v>3.544507946581454</v>
      </c>
      <c r="AI48" s="44">
        <f t="shared" si="60"/>
        <v>4.3426624898058943</v>
      </c>
      <c r="AJ48" s="44">
        <f t="shared" si="88"/>
        <v>2.3563793212331756</v>
      </c>
      <c r="AK48" s="55">
        <f t="shared" si="89"/>
        <v>0.25946214812412921</v>
      </c>
      <c r="AL48" s="52">
        <f t="shared" si="61"/>
        <v>2.5048635256486063</v>
      </c>
      <c r="AM48" s="52">
        <f t="shared" si="90"/>
        <v>1.2221126771388762</v>
      </c>
      <c r="AN48" s="85">
        <f t="shared" si="92"/>
        <v>8.5902989695006635</v>
      </c>
      <c r="AO48" s="86">
        <f t="shared" si="93"/>
        <v>2.2545464702433651</v>
      </c>
    </row>
    <row r="49" spans="1:41" s="1" customFormat="1" ht="26.1" customHeight="1">
      <c r="B49" s="189"/>
      <c r="C49" s="7">
        <v>175</v>
      </c>
      <c r="D49" s="7">
        <v>40</v>
      </c>
      <c r="E49" s="7">
        <v>180</v>
      </c>
      <c r="F49" s="7">
        <f t="shared" si="79"/>
        <v>315</v>
      </c>
      <c r="G49" s="7">
        <f t="shared" si="80"/>
        <v>155</v>
      </c>
      <c r="H49" s="7">
        <f t="shared" si="46"/>
        <v>240</v>
      </c>
      <c r="I49" s="7">
        <f t="shared" si="81"/>
        <v>319.47574364968784</v>
      </c>
      <c r="J49" s="7">
        <v>1.5</v>
      </c>
      <c r="K49" s="52">
        <v>55</v>
      </c>
      <c r="L49" s="7">
        <f t="shared" si="94"/>
        <v>15</v>
      </c>
      <c r="M49" s="7">
        <f t="shared" si="47"/>
        <v>418.42723094906347</v>
      </c>
      <c r="N49" s="7">
        <f t="shared" si="48"/>
        <v>342.75552161810748</v>
      </c>
      <c r="O49" s="7">
        <f t="shared" si="49"/>
        <v>2.6151701934316467</v>
      </c>
      <c r="P49" s="9">
        <f t="shared" si="50"/>
        <v>69.737871824843907</v>
      </c>
      <c r="Q49" s="9">
        <f t="shared" si="51"/>
        <v>190.54154441942691</v>
      </c>
      <c r="R49" s="9">
        <f t="shared" si="52"/>
        <v>129.1809488158292</v>
      </c>
      <c r="S49" s="91">
        <f t="shared" si="82"/>
        <v>52.303403868632934</v>
      </c>
      <c r="T49" s="7">
        <f t="shared" si="83"/>
        <v>30.820166601628923</v>
      </c>
      <c r="U49" s="36">
        <f t="shared" si="53"/>
        <v>2.6075366189994873</v>
      </c>
      <c r="V49" s="44">
        <f t="shared" si="84"/>
        <v>6.5728720930434648</v>
      </c>
      <c r="W49" s="44">
        <f t="shared" si="91"/>
        <v>3.4989813660656148</v>
      </c>
      <c r="X49" s="82">
        <v>-20</v>
      </c>
      <c r="Y49" s="11">
        <f t="shared" si="95"/>
        <v>20</v>
      </c>
      <c r="Z49" s="7">
        <f t="shared" si="54"/>
        <v>255.4026653942189</v>
      </c>
      <c r="AA49" s="7">
        <f t="shared" si="55"/>
        <v>87.352856223888566</v>
      </c>
      <c r="AB49" s="36">
        <f t="shared" si="56"/>
        <v>1.5962666587138681</v>
      </c>
      <c r="AC49" s="9">
        <f t="shared" si="85"/>
        <v>42.567110899036486</v>
      </c>
      <c r="AD49" s="9">
        <f t="shared" si="57"/>
        <v>131.43699206372841</v>
      </c>
      <c r="AE49" s="9">
        <f t="shared" si="58"/>
        <v>86.296734964202358</v>
      </c>
      <c r="AF49" s="91">
        <f t="shared" si="86"/>
        <v>31.925333174277363</v>
      </c>
      <c r="AG49" s="91">
        <f t="shared" si="87"/>
        <v>22.845256175172217</v>
      </c>
      <c r="AH49" s="16">
        <f t="shared" si="59"/>
        <v>3.544507946581454</v>
      </c>
      <c r="AI49" s="44">
        <f t="shared" si="60"/>
        <v>4.3426624898058943</v>
      </c>
      <c r="AJ49" s="44">
        <f t="shared" si="88"/>
        <v>2.3563793212331756</v>
      </c>
      <c r="AK49" s="55">
        <f t="shared" si="89"/>
        <v>0.25946214812412921</v>
      </c>
      <c r="AL49" s="52">
        <f t="shared" si="61"/>
        <v>2.5048635256486063</v>
      </c>
      <c r="AM49" s="52">
        <f t="shared" si="90"/>
        <v>1.2221126771388762</v>
      </c>
      <c r="AN49" s="85">
        <f t="shared" si="92"/>
        <v>8.5902989695006635</v>
      </c>
      <c r="AO49" s="86">
        <f t="shared" si="93"/>
        <v>2.2545464702433651</v>
      </c>
    </row>
    <row r="50" spans="1:41" s="1" customFormat="1" ht="26.1" customHeight="1" thickBot="1">
      <c r="B50" s="190"/>
      <c r="C50" s="12">
        <v>175</v>
      </c>
      <c r="D50" s="12">
        <v>45</v>
      </c>
      <c r="E50" s="12">
        <v>180</v>
      </c>
      <c r="F50" s="12">
        <f t="shared" si="79"/>
        <v>315</v>
      </c>
      <c r="G50" s="12">
        <f t="shared" si="80"/>
        <v>155</v>
      </c>
      <c r="H50" s="12">
        <f t="shared" si="46"/>
        <v>240</v>
      </c>
      <c r="I50" s="12">
        <f t="shared" si="81"/>
        <v>319.47574364968784</v>
      </c>
      <c r="J50" s="12">
        <v>1.5</v>
      </c>
      <c r="K50" s="57">
        <v>55</v>
      </c>
      <c r="L50" s="12">
        <f t="shared" si="94"/>
        <v>10</v>
      </c>
      <c r="M50" s="12">
        <f t="shared" si="47"/>
        <v>418.42723094906347</v>
      </c>
      <c r="N50" s="12">
        <f t="shared" si="48"/>
        <v>342.75552161810748</v>
      </c>
      <c r="O50" s="12">
        <f t="shared" si="49"/>
        <v>2.6151701934316467</v>
      </c>
      <c r="P50" s="13">
        <f t="shared" si="50"/>
        <v>69.737871824843907</v>
      </c>
      <c r="Q50" s="13">
        <f t="shared" si="51"/>
        <v>190.54154441942691</v>
      </c>
      <c r="R50" s="13">
        <f t="shared" si="52"/>
        <v>129.1809488158292</v>
      </c>
      <c r="S50" s="93">
        <f t="shared" si="82"/>
        <v>52.303403868632934</v>
      </c>
      <c r="T50" s="12">
        <f t="shared" si="83"/>
        <v>30.820166601628923</v>
      </c>
      <c r="U50" s="37">
        <f t="shared" si="53"/>
        <v>2.6075366189994873</v>
      </c>
      <c r="V50" s="45">
        <f t="shared" si="84"/>
        <v>6.5728720930434648</v>
      </c>
      <c r="W50" s="45">
        <f t="shared" si="91"/>
        <v>3.4989813660656148</v>
      </c>
      <c r="X50" s="83">
        <v>-20</v>
      </c>
      <c r="Y50" s="14">
        <f t="shared" si="95"/>
        <v>25</v>
      </c>
      <c r="Z50" s="12">
        <f t="shared" si="54"/>
        <v>255.4026653942189</v>
      </c>
      <c r="AA50" s="12">
        <f t="shared" si="55"/>
        <v>87.352856223888566</v>
      </c>
      <c r="AB50" s="37">
        <f t="shared" si="56"/>
        <v>1.5962666587138681</v>
      </c>
      <c r="AC50" s="13">
        <f t="shared" si="85"/>
        <v>42.567110899036486</v>
      </c>
      <c r="AD50" s="13">
        <f t="shared" si="57"/>
        <v>131.43699206372841</v>
      </c>
      <c r="AE50" s="13">
        <f t="shared" si="58"/>
        <v>86.296734964202358</v>
      </c>
      <c r="AF50" s="93">
        <f t="shared" si="86"/>
        <v>31.925333174277363</v>
      </c>
      <c r="AG50" s="93">
        <f t="shared" si="87"/>
        <v>22.845256175172217</v>
      </c>
      <c r="AH50" s="17">
        <f t="shared" si="59"/>
        <v>3.544507946581454</v>
      </c>
      <c r="AI50" s="45">
        <f t="shared" si="60"/>
        <v>4.3426624898058943</v>
      </c>
      <c r="AJ50" s="45">
        <f t="shared" si="88"/>
        <v>2.3563793212331756</v>
      </c>
      <c r="AK50" s="56">
        <f t="shared" si="89"/>
        <v>0.25946214812412921</v>
      </c>
      <c r="AL50" s="57">
        <f t="shared" si="61"/>
        <v>2.5048635256486063</v>
      </c>
      <c r="AM50" s="57">
        <f t="shared" si="90"/>
        <v>1.2221126771388762</v>
      </c>
      <c r="AN50" s="87">
        <f t="shared" si="92"/>
        <v>8.5902989695006635</v>
      </c>
      <c r="AO50" s="88">
        <f t="shared" si="93"/>
        <v>2.2545464702433651</v>
      </c>
    </row>
    <row r="51" spans="1:41" ht="26.1" customHeight="1">
      <c r="B51" s="29"/>
      <c r="C51" s="29"/>
      <c r="D51" s="29"/>
      <c r="E51" s="29"/>
      <c r="F51" s="29"/>
      <c r="G51" s="29"/>
      <c r="H51" s="29"/>
      <c r="I51" s="29"/>
      <c r="J51" s="29"/>
      <c r="K51" s="59"/>
      <c r="L51" s="29"/>
      <c r="M51" s="29"/>
      <c r="N51" s="29"/>
      <c r="O51" s="29"/>
      <c r="P51" s="30"/>
      <c r="Q51" s="30"/>
      <c r="R51" s="30"/>
      <c r="S51" s="29"/>
      <c r="T51" s="29"/>
      <c r="U51" s="38"/>
      <c r="V51" s="31"/>
      <c r="W51" s="31"/>
      <c r="X51" s="84"/>
      <c r="Y51" s="32"/>
      <c r="Z51" s="29"/>
      <c r="AA51" s="29"/>
      <c r="AB51" s="38"/>
      <c r="AC51" s="30"/>
      <c r="AD51" s="30"/>
      <c r="AE51" s="30"/>
      <c r="AF51" s="29"/>
      <c r="AG51" s="29"/>
      <c r="AH51" s="33"/>
      <c r="AI51" s="31"/>
      <c r="AJ51" s="31"/>
      <c r="AK51" s="58"/>
      <c r="AL51" s="59"/>
      <c r="AM51" s="59"/>
      <c r="AN51" s="38"/>
      <c r="AO51" s="38"/>
    </row>
    <row r="52" spans="1:41" ht="26.1" customHeight="1">
      <c r="B52" s="29"/>
      <c r="C52" s="29"/>
      <c r="D52" s="29"/>
      <c r="E52" s="29"/>
      <c r="F52" s="29"/>
      <c r="G52" s="29"/>
      <c r="H52" s="29"/>
      <c r="I52" s="29"/>
      <c r="J52" s="29"/>
      <c r="K52" s="59"/>
      <c r="L52" s="29"/>
      <c r="M52" s="29"/>
      <c r="N52" s="29"/>
      <c r="O52" s="29"/>
      <c r="P52" s="30"/>
      <c r="Q52" s="30"/>
      <c r="R52" s="30"/>
      <c r="S52" s="29"/>
      <c r="T52" s="29"/>
      <c r="U52" s="38"/>
      <c r="V52" s="31"/>
      <c r="W52" s="31"/>
      <c r="X52" s="84"/>
      <c r="Y52" s="32"/>
      <c r="Z52" s="29"/>
      <c r="AA52" s="29"/>
      <c r="AB52" s="38"/>
      <c r="AC52" s="30"/>
      <c r="AD52" s="30"/>
      <c r="AE52" s="30"/>
      <c r="AF52" s="29"/>
      <c r="AG52" s="29"/>
      <c r="AH52" s="33"/>
      <c r="AI52" s="31"/>
      <c r="AJ52" s="31"/>
      <c r="AK52" s="58"/>
      <c r="AL52" s="59"/>
      <c r="AM52" s="59"/>
      <c r="AN52" s="38"/>
      <c r="AO52" s="38"/>
    </row>
    <row r="53" spans="1:41" s="28" customFormat="1" ht="26.1" customHeight="1">
      <c r="A53" s="27"/>
      <c r="B53" s="27"/>
      <c r="C53" s="209" t="s">
        <v>50</v>
      </c>
      <c r="D53" s="209"/>
      <c r="E53" s="209"/>
      <c r="F53" s="209"/>
      <c r="G53" s="209"/>
      <c r="H53" s="209"/>
      <c r="I53" s="209"/>
      <c r="J53" s="209"/>
      <c r="K53" s="209"/>
      <c r="L53" s="209"/>
      <c r="M53" s="209"/>
      <c r="N53" s="209"/>
      <c r="O53" s="209"/>
      <c r="P53" s="209"/>
      <c r="Q53" s="209"/>
      <c r="R53" s="209"/>
      <c r="S53" s="209"/>
      <c r="T53" s="209"/>
      <c r="U53" s="209"/>
      <c r="V53" s="209"/>
      <c r="W53" s="209"/>
      <c r="X53" s="209"/>
      <c r="Y53" s="209"/>
      <c r="Z53" s="209"/>
      <c r="AA53" s="209"/>
      <c r="AB53" s="209"/>
      <c r="AC53" s="209"/>
      <c r="AD53" s="209"/>
      <c r="AE53" s="209"/>
      <c r="AF53" s="209"/>
      <c r="AG53" s="209"/>
      <c r="AH53" s="209"/>
      <c r="AI53" s="209"/>
      <c r="AJ53" s="209"/>
      <c r="AK53" s="209"/>
      <c r="AL53" s="209"/>
      <c r="AM53" s="209"/>
      <c r="AN53" s="209"/>
      <c r="AO53" s="209"/>
    </row>
    <row r="54" spans="1:41" s="1" customFormat="1" ht="26.1" customHeight="1">
      <c r="K54" s="48"/>
      <c r="U54" s="40"/>
      <c r="X54" s="49"/>
      <c r="Y54" s="34"/>
      <c r="AB54" s="40"/>
      <c r="AG54" s="46"/>
      <c r="AH54" s="15"/>
      <c r="AK54" s="48"/>
      <c r="AL54" s="49"/>
      <c r="AM54" s="50" t="s">
        <v>41</v>
      </c>
      <c r="AN54" s="34"/>
      <c r="AO54" s="34"/>
    </row>
    <row r="55" spans="1:41" s="1" customFormat="1" ht="14.25" customHeight="1" thickBot="1">
      <c r="K55" s="48"/>
      <c r="U55" s="40"/>
      <c r="X55" s="49"/>
      <c r="Y55" s="34"/>
      <c r="AB55" s="40"/>
      <c r="AG55" s="46"/>
      <c r="AH55" s="15"/>
      <c r="AK55" s="48"/>
      <c r="AL55" s="49"/>
      <c r="AM55" s="50"/>
      <c r="AN55" s="34"/>
      <c r="AO55" s="34"/>
    </row>
    <row r="56" spans="1:41" s="1" customFormat="1" ht="26.1" customHeight="1">
      <c r="A56" s="2"/>
      <c r="B56" s="19" t="s">
        <v>18</v>
      </c>
      <c r="C56" s="73" t="s">
        <v>18</v>
      </c>
      <c r="D56" s="191" t="s">
        <v>12</v>
      </c>
      <c r="E56" s="6" t="s">
        <v>21</v>
      </c>
      <c r="F56" s="204" t="s">
        <v>75</v>
      </c>
      <c r="G56" s="204" t="s">
        <v>76</v>
      </c>
      <c r="H56" s="206" t="s">
        <v>1</v>
      </c>
      <c r="I56" s="6" t="s">
        <v>17</v>
      </c>
      <c r="J56" s="206" t="s">
        <v>3</v>
      </c>
      <c r="K56" s="191" t="s">
        <v>27</v>
      </c>
      <c r="L56" s="191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 t="s">
        <v>28</v>
      </c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2" t="s">
        <v>17</v>
      </c>
      <c r="AL56" s="192"/>
      <c r="AM56" s="192"/>
      <c r="AN56" s="6" t="s">
        <v>23</v>
      </c>
      <c r="AO56" s="193" t="s">
        <v>24</v>
      </c>
    </row>
    <row r="57" spans="1:41" s="1" customFormat="1" ht="26.1" customHeight="1">
      <c r="A57" s="2"/>
      <c r="B57" s="20" t="s">
        <v>19</v>
      </c>
      <c r="C57" s="74" t="s">
        <v>19</v>
      </c>
      <c r="D57" s="208"/>
      <c r="E57" s="22" t="s">
        <v>46</v>
      </c>
      <c r="F57" s="205"/>
      <c r="G57" s="205"/>
      <c r="H57" s="199"/>
      <c r="I57" s="23" t="s">
        <v>29</v>
      </c>
      <c r="J57" s="207"/>
      <c r="K57" s="78" t="s">
        <v>42</v>
      </c>
      <c r="L57" s="21" t="s">
        <v>43</v>
      </c>
      <c r="M57" s="10" t="s">
        <v>0</v>
      </c>
      <c r="N57" s="10" t="s">
        <v>2</v>
      </c>
      <c r="O57" s="10" t="s">
        <v>30</v>
      </c>
      <c r="P57" s="10" t="s">
        <v>4</v>
      </c>
      <c r="Q57" s="10" t="s">
        <v>36</v>
      </c>
      <c r="R57" s="10" t="s">
        <v>38</v>
      </c>
      <c r="S57" s="10" t="s">
        <v>5</v>
      </c>
      <c r="T57" s="10" t="s">
        <v>6</v>
      </c>
      <c r="U57" s="195" t="s">
        <v>7</v>
      </c>
      <c r="V57" s="7" t="s">
        <v>31</v>
      </c>
      <c r="W57" s="7" t="s">
        <v>32</v>
      </c>
      <c r="X57" s="78" t="s">
        <v>45</v>
      </c>
      <c r="Y57" s="21" t="s">
        <v>44</v>
      </c>
      <c r="Z57" s="10" t="s">
        <v>33</v>
      </c>
      <c r="AA57" s="10" t="s">
        <v>15</v>
      </c>
      <c r="AB57" s="41" t="s">
        <v>16</v>
      </c>
      <c r="AC57" s="10" t="s">
        <v>8</v>
      </c>
      <c r="AD57" s="10" t="s">
        <v>37</v>
      </c>
      <c r="AE57" s="10" t="s">
        <v>39</v>
      </c>
      <c r="AF57" s="10" t="s">
        <v>9</v>
      </c>
      <c r="AG57" s="10" t="s">
        <v>10</v>
      </c>
      <c r="AH57" s="197" t="s">
        <v>11</v>
      </c>
      <c r="AI57" s="7" t="s">
        <v>31</v>
      </c>
      <c r="AJ57" s="7" t="s">
        <v>32</v>
      </c>
      <c r="AK57" s="52" t="s">
        <v>22</v>
      </c>
      <c r="AL57" s="52" t="s">
        <v>25</v>
      </c>
      <c r="AM57" s="52" t="s">
        <v>26</v>
      </c>
      <c r="AN57" s="8" t="s">
        <v>14</v>
      </c>
      <c r="AO57" s="194"/>
    </row>
    <row r="58" spans="1:41" s="1" customFormat="1" ht="29.45" customHeight="1" thickBot="1">
      <c r="A58" s="3"/>
      <c r="B58" s="76" t="s">
        <v>47</v>
      </c>
      <c r="C58" s="75" t="s">
        <v>47</v>
      </c>
      <c r="D58" s="22" t="s">
        <v>34</v>
      </c>
      <c r="E58" s="22" t="s">
        <v>20</v>
      </c>
      <c r="F58" s="22" t="s">
        <v>13</v>
      </c>
      <c r="G58" s="22" t="s">
        <v>13</v>
      </c>
      <c r="H58" s="22" t="s">
        <v>13</v>
      </c>
      <c r="I58" s="22" t="s">
        <v>13</v>
      </c>
      <c r="J58" s="199"/>
      <c r="K58" s="79" t="s">
        <v>34</v>
      </c>
      <c r="L58" s="22" t="s">
        <v>34</v>
      </c>
      <c r="M58" s="22" t="s">
        <v>13</v>
      </c>
      <c r="N58" s="22" t="s">
        <v>13</v>
      </c>
      <c r="O58" s="22"/>
      <c r="P58" s="22" t="s">
        <v>13</v>
      </c>
      <c r="Q58" s="22" t="s">
        <v>13</v>
      </c>
      <c r="R58" s="22" t="s">
        <v>13</v>
      </c>
      <c r="S58" s="22" t="s">
        <v>13</v>
      </c>
      <c r="T58" s="22" t="s">
        <v>13</v>
      </c>
      <c r="U58" s="196"/>
      <c r="V58" s="199" t="s">
        <v>35</v>
      </c>
      <c r="W58" s="199"/>
      <c r="X58" s="79" t="s">
        <v>34</v>
      </c>
      <c r="Y58" s="22" t="s">
        <v>34</v>
      </c>
      <c r="Z58" s="22" t="s">
        <v>13</v>
      </c>
      <c r="AA58" s="22" t="s">
        <v>13</v>
      </c>
      <c r="AB58" s="42"/>
      <c r="AC58" s="22" t="s">
        <v>13</v>
      </c>
      <c r="AD58" s="22" t="s">
        <v>13</v>
      </c>
      <c r="AE58" s="22" t="s">
        <v>13</v>
      </c>
      <c r="AF58" s="22" t="s">
        <v>13</v>
      </c>
      <c r="AG58" s="22" t="s">
        <v>13</v>
      </c>
      <c r="AH58" s="198"/>
      <c r="AI58" s="199" t="s">
        <v>35</v>
      </c>
      <c r="AJ58" s="199"/>
      <c r="AK58" s="53" t="s">
        <v>51</v>
      </c>
      <c r="AL58" s="200" t="s">
        <v>35</v>
      </c>
      <c r="AM58" s="201"/>
      <c r="AN58" s="202" t="s">
        <v>73</v>
      </c>
      <c r="AO58" s="203"/>
    </row>
    <row r="59" spans="1:41" s="1" customFormat="1" ht="26.1" customHeight="1">
      <c r="A59" s="3"/>
      <c r="B59" s="188">
        <v>100</v>
      </c>
      <c r="C59" s="5">
        <v>100</v>
      </c>
      <c r="D59" s="5">
        <v>0</v>
      </c>
      <c r="E59" s="5">
        <v>180</v>
      </c>
      <c r="F59" s="5">
        <f>C59+20+E59-60</f>
        <v>240</v>
      </c>
      <c r="G59" s="5">
        <f>C59-20</f>
        <v>80</v>
      </c>
      <c r="H59" s="5">
        <f t="shared" ref="H59:H100" si="96">(F59-G59)*J59</f>
        <v>280</v>
      </c>
      <c r="I59" s="5">
        <f>2*P59+E59</f>
        <v>272.37604307034013</v>
      </c>
      <c r="J59" s="5">
        <v>1.75</v>
      </c>
      <c r="K59" s="51">
        <v>30</v>
      </c>
      <c r="L59" s="5">
        <f>K59-D59</f>
        <v>30</v>
      </c>
      <c r="M59" s="5">
        <f t="shared" ref="M59:M101" si="97">H59/COS(K59*PI()/180)</f>
        <v>323.31615074619043</v>
      </c>
      <c r="N59" s="5">
        <f t="shared" ref="N59:N78" si="98">H59*TAN(K59*PI()/180)</f>
        <v>161.65807537309522</v>
      </c>
      <c r="O59" s="5">
        <f t="shared" ref="O59:O101" si="99">J59/COS(K59*PI()/180)</f>
        <v>2.0207259421636898</v>
      </c>
      <c r="P59" s="24">
        <f t="shared" ref="P59:P101" si="100">40/COS(K59*PI()/180)</f>
        <v>46.188021535170058</v>
      </c>
      <c r="Q59" s="24">
        <f t="shared" ref="Q59:Q101" si="101">F59/U59+P59</f>
        <v>110.85125168440814</v>
      </c>
      <c r="R59" s="24">
        <f>G59/U59+P59</f>
        <v>67.742431584916091</v>
      </c>
      <c r="S59" s="92">
        <f>30/COS(K59*PI()/180)</f>
        <v>34.641016151377542</v>
      </c>
      <c r="T59" s="5">
        <f>20/COS(ATAN((N59+R59-Q59)/H59))</f>
        <v>21.718740840658874</v>
      </c>
      <c r="U59" s="35">
        <f>(4+SIN(K59*PI()/180)/J59)*COS(K59*PI()/180)</f>
        <v>3.7115374447904514</v>
      </c>
      <c r="V59" s="25">
        <f>(P59*J59*(F59^2-G59^2)/2+J59*(F59^3-G59^3)/(6*U59))/1000000</f>
        <v>3.1153307325232928</v>
      </c>
      <c r="W59" s="25">
        <f>(J59*(P59+S59+T59)*(F59-G59)*60+J59*(F59^2-G59^2)*60/(2*U59))/1000000</f>
        <v>2.4470308569285359</v>
      </c>
      <c r="X59" s="80">
        <v>30</v>
      </c>
      <c r="Y59" s="72">
        <f>X59+D59</f>
        <v>30</v>
      </c>
      <c r="Z59" s="5">
        <f t="shared" ref="Z59:Z101" si="102">IF(D59&gt;20,H59/COS(X59*PI()/180),H59/COS(X59*PI()/180))</f>
        <v>323.31615074619043</v>
      </c>
      <c r="AA59" s="5">
        <f t="shared" ref="AA59:AA78" si="103">H59*TAN(ABS(X59)*PI()/180)</f>
        <v>161.65807537309522</v>
      </c>
      <c r="AB59" s="35">
        <f t="shared" ref="AB59:AB101" si="104">J59/COS(X59*PI()/180)</f>
        <v>2.0207259421636898</v>
      </c>
      <c r="AC59" s="24">
        <f>40/COS(ABS(X59)*PI()/180)</f>
        <v>46.188021535170058</v>
      </c>
      <c r="AD59" s="24">
        <f t="shared" ref="AD59:AD101" si="105">F59/AH59+AC59</f>
        <v>110.85125168440814</v>
      </c>
      <c r="AE59" s="24">
        <f t="shared" ref="AE59:AE101" si="106">G59/AH59+AC59</f>
        <v>67.742431584916091</v>
      </c>
      <c r="AF59" s="92">
        <f>30/COS(X59*PI()/180)</f>
        <v>34.641016151377542</v>
      </c>
      <c r="AG59" s="92">
        <f>IF(X59&gt;0,20/COS(ATAN((AA59+AE59-AD59)/H59)),20/COS(ATAN((AA59-AE59+AD59)/H59)))</f>
        <v>21.718740840658874</v>
      </c>
      <c r="AH59" s="26">
        <f t="shared" ref="AH59:AH101" si="107">(4+SIN(X59*PI()/180)/J59)*COS(X59*PI()/180)</f>
        <v>3.7115374447904514</v>
      </c>
      <c r="AI59" s="25">
        <f t="shared" ref="AI59:AI101" si="108">(AC59*J59*(F59^2-G59^2)/2+J59*(F59^3-G59^3)/(6*AH59))/1000000</f>
        <v>3.1153307325232928</v>
      </c>
      <c r="AJ59" s="25">
        <f>(J59*(AC59+AF59+AG59)*(F59-G59)*60+J59*(F59^2-G59^2)*60/(2*AH59))/1000000</f>
        <v>2.4470308569285359</v>
      </c>
      <c r="AK59" s="54">
        <f>(0.2*0.4-0.05*0.05/2)*(I59/100+0.1)</f>
        <v>0.2223711339178929</v>
      </c>
      <c r="AL59" s="51">
        <f t="shared" ref="AL59:AL78" si="109">(F59/100*I59/100-PI()*((E59+2*20)/100)^2/4)*40/100</f>
        <v>1.0942791691378051</v>
      </c>
      <c r="AM59" s="51">
        <f>0.6*0.6*(I59/100+0.2)</f>
        <v>1.0525537550532245</v>
      </c>
      <c r="AN59" s="89">
        <f>IF(X59&gt;0,(E59+E59+N59+AA59)*H59/2/10000*0.4+(E59+N59+AA59+R59+T59+AE59+AG59)/100*2*0.4,(E59+E59+N59-AA59)*H59/2/10000*0.4+(E59+N59-AA59+R59+T59+AE59+AG59)/100*2*0.4)</f>
        <v>9.2844784089573889</v>
      </c>
      <c r="AO59" s="90">
        <f>IF(X59&gt;0,(E59+N59+AA59+R59+T59+AE59+AG59)/100*0.8*0.4,(E59+N59-AA59+R59+T59+AE59+AG59)/100*0.8*0.4)</f>
        <v>2.1831631859114888</v>
      </c>
    </row>
    <row r="60" spans="1:41" s="1" customFormat="1" ht="26.1" customHeight="1">
      <c r="A60" s="4"/>
      <c r="B60" s="189"/>
      <c r="C60" s="7">
        <v>100</v>
      </c>
      <c r="D60" s="7">
        <v>5</v>
      </c>
      <c r="E60" s="7">
        <v>180</v>
      </c>
      <c r="F60" s="7">
        <f t="shared" ref="F60:F68" si="110">C60+20+E60-60</f>
        <v>240</v>
      </c>
      <c r="G60" s="7">
        <f t="shared" ref="G60:G68" si="111">C60-20</f>
        <v>80</v>
      </c>
      <c r="H60" s="7">
        <f t="shared" si="96"/>
        <v>280</v>
      </c>
      <c r="I60" s="7">
        <f t="shared" ref="I60:I68" si="112">2*P60+E60</f>
        <v>277.66196710091651</v>
      </c>
      <c r="J60" s="7">
        <f>J59</f>
        <v>1.75</v>
      </c>
      <c r="K60" s="52">
        <v>35</v>
      </c>
      <c r="L60" s="7">
        <f>K60-D60</f>
        <v>30</v>
      </c>
      <c r="M60" s="7">
        <f t="shared" si="97"/>
        <v>341.81688485320768</v>
      </c>
      <c r="N60" s="7">
        <f t="shared" si="98"/>
        <v>196.05811069871871</v>
      </c>
      <c r="O60" s="7">
        <f t="shared" si="99"/>
        <v>2.1363555303325481</v>
      </c>
      <c r="P60" s="9">
        <f t="shared" si="100"/>
        <v>48.830983550458242</v>
      </c>
      <c r="Q60" s="9">
        <f t="shared" si="101"/>
        <v>116.5302180651947</v>
      </c>
      <c r="R60" s="9">
        <f t="shared" ref="R60:R101" si="113">G60/U60+P60</f>
        <v>71.397395055370396</v>
      </c>
      <c r="S60" s="91">
        <f t="shared" ref="S60:S68" si="114">30/COS(K60*PI()/180)</f>
        <v>36.623237662843678</v>
      </c>
      <c r="T60" s="7">
        <f t="shared" ref="T60:T68" si="115">20/COS(ATAN((N60+R60-Q60)/H60))</f>
        <v>22.720399274298607</v>
      </c>
      <c r="U60" s="36">
        <f t="shared" ref="U60:U101" si="116">(4+SIN(K60*PI()/180)/J60)*COS(K60*PI()/180)</f>
        <v>3.5450917830947986</v>
      </c>
      <c r="V60" s="44">
        <f t="shared" ref="V60:V68" si="117">(P60*J60*(F60^2-G60^2)/2+J60*(F60^3-G60^3)/(6*U60))/1000000</f>
        <v>3.2828512347655989</v>
      </c>
      <c r="W60" s="44">
        <f>(J60*(P60+S60+T60)*(F60-G60)*60+J60*(F60^2-G60^2)*60/(2*U60))/1000000</f>
        <v>2.5755650507567371</v>
      </c>
      <c r="X60" s="81">
        <v>0</v>
      </c>
      <c r="Y60" s="11">
        <f>X60+D60</f>
        <v>5</v>
      </c>
      <c r="Z60" s="7">
        <f t="shared" si="102"/>
        <v>280</v>
      </c>
      <c r="AA60" s="7">
        <f t="shared" si="103"/>
        <v>0</v>
      </c>
      <c r="AB60" s="36">
        <f t="shared" si="104"/>
        <v>1.75</v>
      </c>
      <c r="AC60" s="9">
        <f t="shared" ref="AC60:AC68" si="118">40/COS(ABS(X60)*PI()/180)</f>
        <v>40</v>
      </c>
      <c r="AD60" s="9">
        <f t="shared" si="105"/>
        <v>100</v>
      </c>
      <c r="AE60" s="9">
        <f t="shared" si="106"/>
        <v>60</v>
      </c>
      <c r="AF60" s="91">
        <f t="shared" ref="AF60:AF68" si="119">30/COS(X60*PI()/180)</f>
        <v>30</v>
      </c>
      <c r="AG60" s="91">
        <f t="shared" ref="AG60:AG68" si="120">IF(X60&gt;0,20/COS(ATAN((AA60+AE60-AD60)/H60)),20/COS(ATAN((AA60-AE60+AD60)/H60)))</f>
        <v>20.203050891044214</v>
      </c>
      <c r="AH60" s="16">
        <f t="shared" si="107"/>
        <v>4</v>
      </c>
      <c r="AI60" s="44">
        <f t="shared" si="108"/>
        <v>2.7626666666666666</v>
      </c>
      <c r="AJ60" s="44">
        <f t="shared" ref="AJ60:AJ68" si="121">(J60*(AC60+AF60+AG60)*(F60-G60)*60+J60*(F60^2-G60^2)*60/(2*AH60))/1000000</f>
        <v>2.1874112549695428</v>
      </c>
      <c r="AK60" s="55">
        <f t="shared" ref="AK60:AK68" si="122">(0.2*0.4-0.05*0.05/2)*(I60/100+0.1)</f>
        <v>0.22653379909197183</v>
      </c>
      <c r="AL60" s="52">
        <f t="shared" si="109"/>
        <v>1.145024039831338</v>
      </c>
      <c r="AM60" s="52">
        <f t="shared" ref="AM60:AM68" si="123">0.6*0.6*(I60/100+0.2)</f>
        <v>1.0715830815632996</v>
      </c>
      <c r="AN60" s="85">
        <f>IF(X60&gt;0,(E60+E60+N60+AA60)*H60/2/10000*0.4+(E60+N60+AA60+R60+T60+AE60+AG60)/100*2*0.4,(E60+E60+N60-AA60)*H60/2/10000*0.4+(E60+N60-AA60+R60+T60+AE60+AG60)/100*2*0.4)</f>
        <v>7.5169570672682795</v>
      </c>
      <c r="AO60" s="86">
        <f>IF(X60&gt;0,(E60+N60+AA60+R60+T60+AE60+AG60)/100*0.8*0.4,(E60+N60-AA60+R60+T60+AE60+AG60)/100*0.8*0.4)</f>
        <v>1.7612126589421822</v>
      </c>
    </row>
    <row r="61" spans="1:41" s="1" customFormat="1" ht="26.1" customHeight="1">
      <c r="A61" s="4"/>
      <c r="B61" s="189"/>
      <c r="C61" s="7">
        <v>100</v>
      </c>
      <c r="D61" s="7">
        <v>10</v>
      </c>
      <c r="E61" s="7">
        <v>180</v>
      </c>
      <c r="F61" s="7">
        <f t="shared" si="110"/>
        <v>240</v>
      </c>
      <c r="G61" s="7">
        <f t="shared" si="111"/>
        <v>80</v>
      </c>
      <c r="H61" s="7">
        <f t="shared" si="96"/>
        <v>280</v>
      </c>
      <c r="I61" s="7">
        <f t="shared" si="112"/>
        <v>277.66196710091651</v>
      </c>
      <c r="J61" s="7">
        <f t="shared" ref="J61:J68" si="124">J60</f>
        <v>1.75</v>
      </c>
      <c r="K61" s="52">
        <v>35</v>
      </c>
      <c r="L61" s="7">
        <f>K61-D61</f>
        <v>25</v>
      </c>
      <c r="M61" s="7">
        <f t="shared" si="97"/>
        <v>341.81688485320768</v>
      </c>
      <c r="N61" s="7">
        <f t="shared" si="98"/>
        <v>196.05811069871871</v>
      </c>
      <c r="O61" s="7">
        <f t="shared" si="99"/>
        <v>2.1363555303325481</v>
      </c>
      <c r="P61" s="9">
        <f t="shared" si="100"/>
        <v>48.830983550458242</v>
      </c>
      <c r="Q61" s="9">
        <f t="shared" si="101"/>
        <v>116.5302180651947</v>
      </c>
      <c r="R61" s="9">
        <f t="shared" si="113"/>
        <v>71.397395055370396</v>
      </c>
      <c r="S61" s="91">
        <f t="shared" si="114"/>
        <v>36.623237662843678</v>
      </c>
      <c r="T61" s="7">
        <f t="shared" si="115"/>
        <v>22.720399274298607</v>
      </c>
      <c r="U61" s="36">
        <f t="shared" si="116"/>
        <v>3.5450917830947986</v>
      </c>
      <c r="V61" s="44">
        <f t="shared" si="117"/>
        <v>3.2828512347655989</v>
      </c>
      <c r="W61" s="44">
        <f t="shared" ref="W61:W68" si="125">(J61*(P61+S61+T61)*(F61-G61)*60+J61*(F61^2-G61^2)*60/(2*U61))/1000000</f>
        <v>2.5755650507567371</v>
      </c>
      <c r="X61" s="81">
        <v>0</v>
      </c>
      <c r="Y61" s="11">
        <f>X61+D61</f>
        <v>10</v>
      </c>
      <c r="Z61" s="7">
        <f t="shared" si="102"/>
        <v>280</v>
      </c>
      <c r="AA61" s="7">
        <f t="shared" si="103"/>
        <v>0</v>
      </c>
      <c r="AB61" s="36">
        <f t="shared" si="104"/>
        <v>1.75</v>
      </c>
      <c r="AC61" s="9">
        <f t="shared" si="118"/>
        <v>40</v>
      </c>
      <c r="AD61" s="9">
        <f t="shared" si="105"/>
        <v>100</v>
      </c>
      <c r="AE61" s="9">
        <f t="shared" si="106"/>
        <v>60</v>
      </c>
      <c r="AF61" s="91">
        <f t="shared" si="119"/>
        <v>30</v>
      </c>
      <c r="AG61" s="91">
        <f t="shared" si="120"/>
        <v>20.203050891044214</v>
      </c>
      <c r="AH61" s="16">
        <f t="shared" si="107"/>
        <v>4</v>
      </c>
      <c r="AI61" s="44">
        <f t="shared" si="108"/>
        <v>2.7626666666666666</v>
      </c>
      <c r="AJ61" s="44">
        <f t="shared" si="121"/>
        <v>2.1874112549695428</v>
      </c>
      <c r="AK61" s="55">
        <f t="shared" si="122"/>
        <v>0.22653379909197183</v>
      </c>
      <c r="AL61" s="52">
        <f t="shared" si="109"/>
        <v>1.145024039831338</v>
      </c>
      <c r="AM61" s="52">
        <f t="shared" si="123"/>
        <v>1.0715830815632996</v>
      </c>
      <c r="AN61" s="85">
        <f t="shared" ref="AN61:AN68" si="126">IF(X61&gt;0,(E61+E61+N61+AA61)*H61/2/10000*0.4+(E61+N61+AA61+R61+T61+AE61+AG61)/100*2*0.4,(E61+E61+N61-AA61)*H61/2/10000*0.4+(E61+N61-AA61+R61+T61+AE61+AG61)/100*2*0.4)</f>
        <v>7.5169570672682795</v>
      </c>
      <c r="AO61" s="86">
        <f t="shared" ref="AO61:AO68" si="127">IF(X61&gt;0,(E61+N61+AA61+R61+T61+AE61+AG61)/100*0.8*0.4,(E61+N61-AA61+R61+T61+AE61+AG61)/100*0.8*0.4)</f>
        <v>1.7612126589421822</v>
      </c>
    </row>
    <row r="62" spans="1:41" s="1" customFormat="1" ht="26.1" customHeight="1">
      <c r="A62" s="4"/>
      <c r="B62" s="189"/>
      <c r="C62" s="7">
        <v>100</v>
      </c>
      <c r="D62" s="7">
        <v>15</v>
      </c>
      <c r="E62" s="7">
        <v>180</v>
      </c>
      <c r="F62" s="7">
        <f t="shared" si="110"/>
        <v>240</v>
      </c>
      <c r="G62" s="7">
        <f t="shared" si="111"/>
        <v>80</v>
      </c>
      <c r="H62" s="7">
        <f t="shared" si="96"/>
        <v>280</v>
      </c>
      <c r="I62" s="7">
        <f t="shared" si="112"/>
        <v>277.66196710091651</v>
      </c>
      <c r="J62" s="7">
        <f t="shared" si="124"/>
        <v>1.75</v>
      </c>
      <c r="K62" s="52">
        <v>35</v>
      </c>
      <c r="L62" s="7">
        <f>K62-D62</f>
        <v>20</v>
      </c>
      <c r="M62" s="7">
        <f t="shared" si="97"/>
        <v>341.81688485320768</v>
      </c>
      <c r="N62" s="7">
        <f t="shared" si="98"/>
        <v>196.05811069871871</v>
      </c>
      <c r="O62" s="7">
        <f t="shared" si="99"/>
        <v>2.1363555303325481</v>
      </c>
      <c r="P62" s="9">
        <f t="shared" si="100"/>
        <v>48.830983550458242</v>
      </c>
      <c r="Q62" s="9">
        <f t="shared" si="101"/>
        <v>116.5302180651947</v>
      </c>
      <c r="R62" s="9">
        <f t="shared" si="113"/>
        <v>71.397395055370396</v>
      </c>
      <c r="S62" s="91">
        <f t="shared" si="114"/>
        <v>36.623237662843678</v>
      </c>
      <c r="T62" s="7">
        <f t="shared" si="115"/>
        <v>22.720399274298607</v>
      </c>
      <c r="U62" s="36">
        <f t="shared" si="116"/>
        <v>3.5450917830947986</v>
      </c>
      <c r="V62" s="44">
        <f t="shared" si="117"/>
        <v>3.2828512347655989</v>
      </c>
      <c r="W62" s="44">
        <f t="shared" si="125"/>
        <v>2.5755650507567371</v>
      </c>
      <c r="X62" s="81">
        <v>0</v>
      </c>
      <c r="Y62" s="11">
        <f>X62+D62</f>
        <v>15</v>
      </c>
      <c r="Z62" s="7">
        <f t="shared" si="102"/>
        <v>280</v>
      </c>
      <c r="AA62" s="7">
        <f t="shared" si="103"/>
        <v>0</v>
      </c>
      <c r="AB62" s="36">
        <f t="shared" si="104"/>
        <v>1.75</v>
      </c>
      <c r="AC62" s="9">
        <f t="shared" si="118"/>
        <v>40</v>
      </c>
      <c r="AD62" s="9">
        <f t="shared" si="105"/>
        <v>100</v>
      </c>
      <c r="AE62" s="9">
        <f t="shared" si="106"/>
        <v>60</v>
      </c>
      <c r="AF62" s="91">
        <f t="shared" si="119"/>
        <v>30</v>
      </c>
      <c r="AG62" s="91">
        <f t="shared" si="120"/>
        <v>20.203050891044214</v>
      </c>
      <c r="AH62" s="16">
        <f t="shared" si="107"/>
        <v>4</v>
      </c>
      <c r="AI62" s="44">
        <f t="shared" si="108"/>
        <v>2.7626666666666666</v>
      </c>
      <c r="AJ62" s="44">
        <f t="shared" si="121"/>
        <v>2.1874112549695428</v>
      </c>
      <c r="AK62" s="55">
        <f t="shared" si="122"/>
        <v>0.22653379909197183</v>
      </c>
      <c r="AL62" s="52">
        <f t="shared" si="109"/>
        <v>1.145024039831338</v>
      </c>
      <c r="AM62" s="52">
        <f t="shared" si="123"/>
        <v>1.0715830815632996</v>
      </c>
      <c r="AN62" s="85">
        <f t="shared" si="126"/>
        <v>7.5169570672682795</v>
      </c>
      <c r="AO62" s="86">
        <f t="shared" si="127"/>
        <v>1.7612126589421822</v>
      </c>
    </row>
    <row r="63" spans="1:41" s="1" customFormat="1" ht="26.1" customHeight="1">
      <c r="B63" s="189"/>
      <c r="C63" s="7">
        <v>100</v>
      </c>
      <c r="D63" s="7">
        <v>20</v>
      </c>
      <c r="E63" s="7">
        <v>180</v>
      </c>
      <c r="F63" s="7">
        <f t="shared" si="110"/>
        <v>240</v>
      </c>
      <c r="G63" s="7">
        <f t="shared" si="111"/>
        <v>80</v>
      </c>
      <c r="H63" s="7">
        <f t="shared" si="96"/>
        <v>280</v>
      </c>
      <c r="I63" s="7">
        <f t="shared" si="112"/>
        <v>277.66196710091651</v>
      </c>
      <c r="J63" s="7">
        <f t="shared" si="124"/>
        <v>1.75</v>
      </c>
      <c r="K63" s="52">
        <v>35</v>
      </c>
      <c r="L63" s="7">
        <f t="shared" ref="L63:L71" si="128">K63-D63</f>
        <v>15</v>
      </c>
      <c r="M63" s="7">
        <f t="shared" si="97"/>
        <v>341.81688485320768</v>
      </c>
      <c r="N63" s="7">
        <f t="shared" si="98"/>
        <v>196.05811069871871</v>
      </c>
      <c r="O63" s="7">
        <f t="shared" si="99"/>
        <v>2.1363555303325481</v>
      </c>
      <c r="P63" s="9">
        <f t="shared" si="100"/>
        <v>48.830983550458242</v>
      </c>
      <c r="Q63" s="9">
        <f t="shared" si="101"/>
        <v>116.5302180651947</v>
      </c>
      <c r="R63" s="9">
        <f t="shared" si="113"/>
        <v>71.397395055370396</v>
      </c>
      <c r="S63" s="91">
        <f t="shared" si="114"/>
        <v>36.623237662843678</v>
      </c>
      <c r="T63" s="7">
        <f t="shared" si="115"/>
        <v>22.720399274298607</v>
      </c>
      <c r="U63" s="36">
        <f t="shared" si="116"/>
        <v>3.5450917830947986</v>
      </c>
      <c r="V63" s="44">
        <f t="shared" si="117"/>
        <v>3.2828512347655989</v>
      </c>
      <c r="W63" s="44">
        <f t="shared" si="125"/>
        <v>2.5755650507567371</v>
      </c>
      <c r="X63" s="81">
        <v>0</v>
      </c>
      <c r="Y63" s="11">
        <f t="shared" ref="Y63:Y68" si="129">X63+D63</f>
        <v>20</v>
      </c>
      <c r="Z63" s="7">
        <f t="shared" si="102"/>
        <v>280</v>
      </c>
      <c r="AA63" s="7">
        <f t="shared" si="103"/>
        <v>0</v>
      </c>
      <c r="AB63" s="36">
        <f t="shared" si="104"/>
        <v>1.75</v>
      </c>
      <c r="AC63" s="9">
        <f t="shared" si="118"/>
        <v>40</v>
      </c>
      <c r="AD63" s="9">
        <f t="shared" si="105"/>
        <v>100</v>
      </c>
      <c r="AE63" s="9">
        <f t="shared" si="106"/>
        <v>60</v>
      </c>
      <c r="AF63" s="91">
        <f t="shared" si="119"/>
        <v>30</v>
      </c>
      <c r="AG63" s="91">
        <f t="shared" si="120"/>
        <v>20.203050891044214</v>
      </c>
      <c r="AH63" s="16">
        <f t="shared" si="107"/>
        <v>4</v>
      </c>
      <c r="AI63" s="44">
        <f t="shared" si="108"/>
        <v>2.7626666666666666</v>
      </c>
      <c r="AJ63" s="44">
        <f t="shared" si="121"/>
        <v>2.1874112549695428</v>
      </c>
      <c r="AK63" s="55">
        <f t="shared" si="122"/>
        <v>0.22653379909197183</v>
      </c>
      <c r="AL63" s="52">
        <f t="shared" si="109"/>
        <v>1.145024039831338</v>
      </c>
      <c r="AM63" s="52">
        <f t="shared" si="123"/>
        <v>1.0715830815632996</v>
      </c>
      <c r="AN63" s="85">
        <f t="shared" si="126"/>
        <v>7.5169570672682795</v>
      </c>
      <c r="AO63" s="86">
        <f t="shared" si="127"/>
        <v>1.7612126589421822</v>
      </c>
    </row>
    <row r="64" spans="1:41" s="1" customFormat="1" ht="26.1" customHeight="1">
      <c r="B64" s="189"/>
      <c r="C64" s="7">
        <v>100</v>
      </c>
      <c r="D64" s="7">
        <v>25</v>
      </c>
      <c r="E64" s="7">
        <v>180</v>
      </c>
      <c r="F64" s="7">
        <f t="shared" si="110"/>
        <v>240</v>
      </c>
      <c r="G64" s="7">
        <f t="shared" si="111"/>
        <v>80</v>
      </c>
      <c r="H64" s="7">
        <f t="shared" si="96"/>
        <v>280</v>
      </c>
      <c r="I64" s="7">
        <f t="shared" si="112"/>
        <v>319.47574364968784</v>
      </c>
      <c r="J64" s="7">
        <f t="shared" si="124"/>
        <v>1.75</v>
      </c>
      <c r="K64" s="52">
        <v>55</v>
      </c>
      <c r="L64" s="7">
        <f t="shared" si="128"/>
        <v>30</v>
      </c>
      <c r="M64" s="7">
        <f t="shared" si="97"/>
        <v>488.16510277390739</v>
      </c>
      <c r="N64" s="7">
        <f t="shared" si="98"/>
        <v>399.88144188779205</v>
      </c>
      <c r="O64" s="7">
        <f t="shared" si="99"/>
        <v>3.0510318923369213</v>
      </c>
      <c r="P64" s="9">
        <f t="shared" si="100"/>
        <v>69.737871824843907</v>
      </c>
      <c r="Q64" s="9">
        <f t="shared" si="101"/>
        <v>163.38583390734175</v>
      </c>
      <c r="R64" s="9">
        <f t="shared" si="113"/>
        <v>100.95385918567652</v>
      </c>
      <c r="S64" s="91">
        <f t="shared" si="114"/>
        <v>52.303403868632934</v>
      </c>
      <c r="T64" s="7">
        <f t="shared" si="115"/>
        <v>31.320605372037964</v>
      </c>
      <c r="U64" s="36">
        <f t="shared" si="116"/>
        <v>2.5627893513430156</v>
      </c>
      <c r="V64" s="44">
        <f t="shared" si="117"/>
        <v>4.6392725776654169</v>
      </c>
      <c r="W64" s="44">
        <f t="shared" si="125"/>
        <v>3.6253367772246246</v>
      </c>
      <c r="X64" s="82">
        <v>-20</v>
      </c>
      <c r="Y64" s="11">
        <f t="shared" si="129"/>
        <v>5</v>
      </c>
      <c r="Z64" s="7">
        <f t="shared" si="102"/>
        <v>297.96977629325539</v>
      </c>
      <c r="AA64" s="7">
        <f t="shared" si="103"/>
        <v>101.91166559453666</v>
      </c>
      <c r="AB64" s="36">
        <f t="shared" si="104"/>
        <v>1.8623111018328462</v>
      </c>
      <c r="AC64" s="9">
        <f t="shared" si="118"/>
        <v>42.567110899036486</v>
      </c>
      <c r="AD64" s="9">
        <f t="shared" si="105"/>
        <v>109.69778327435625</v>
      </c>
      <c r="AE64" s="9">
        <f t="shared" si="106"/>
        <v>64.944001690809742</v>
      </c>
      <c r="AF64" s="91">
        <f t="shared" si="119"/>
        <v>31.925333174277363</v>
      </c>
      <c r="AG64" s="91">
        <f t="shared" si="120"/>
        <v>22.577615946243231</v>
      </c>
      <c r="AH64" s="16">
        <f t="shared" si="107"/>
        <v>3.5751168803760511</v>
      </c>
      <c r="AI64" s="44">
        <f t="shared" si="108"/>
        <v>2.9930316680375637</v>
      </c>
      <c r="AJ64" s="44">
        <f t="shared" si="121"/>
        <v>2.3826405389321406</v>
      </c>
      <c r="AK64" s="55">
        <f t="shared" si="122"/>
        <v>0.25946214812412921</v>
      </c>
      <c r="AL64" s="52">
        <f t="shared" si="109"/>
        <v>1.5464362946995431</v>
      </c>
      <c r="AM64" s="52">
        <f t="shared" si="123"/>
        <v>1.2221126771388762</v>
      </c>
      <c r="AN64" s="85">
        <f t="shared" si="126"/>
        <v>9.2667576151464139</v>
      </c>
      <c r="AO64" s="86">
        <f t="shared" si="127"/>
        <v>2.2328507471616734</v>
      </c>
    </row>
    <row r="65" spans="1:41" s="1" customFormat="1" ht="26.1" customHeight="1">
      <c r="B65" s="189"/>
      <c r="C65" s="7">
        <v>100</v>
      </c>
      <c r="D65" s="7">
        <v>30</v>
      </c>
      <c r="E65" s="7">
        <v>180</v>
      </c>
      <c r="F65" s="7">
        <f t="shared" si="110"/>
        <v>240</v>
      </c>
      <c r="G65" s="7">
        <f t="shared" si="111"/>
        <v>80</v>
      </c>
      <c r="H65" s="7">
        <f t="shared" si="96"/>
        <v>280</v>
      </c>
      <c r="I65" s="7">
        <f t="shared" si="112"/>
        <v>319.47574364968784</v>
      </c>
      <c r="J65" s="7">
        <f t="shared" si="124"/>
        <v>1.75</v>
      </c>
      <c r="K65" s="52">
        <v>55</v>
      </c>
      <c r="L65" s="7">
        <f t="shared" si="128"/>
        <v>25</v>
      </c>
      <c r="M65" s="7">
        <f t="shared" si="97"/>
        <v>488.16510277390739</v>
      </c>
      <c r="N65" s="7">
        <f t="shared" si="98"/>
        <v>399.88144188779205</v>
      </c>
      <c r="O65" s="7">
        <f t="shared" si="99"/>
        <v>3.0510318923369213</v>
      </c>
      <c r="P65" s="9">
        <f t="shared" si="100"/>
        <v>69.737871824843907</v>
      </c>
      <c r="Q65" s="9">
        <f t="shared" si="101"/>
        <v>163.38583390734175</v>
      </c>
      <c r="R65" s="9">
        <f t="shared" si="113"/>
        <v>100.95385918567652</v>
      </c>
      <c r="S65" s="91">
        <f t="shared" si="114"/>
        <v>52.303403868632934</v>
      </c>
      <c r="T65" s="7">
        <f t="shared" si="115"/>
        <v>31.320605372037964</v>
      </c>
      <c r="U65" s="36">
        <f t="shared" si="116"/>
        <v>2.5627893513430156</v>
      </c>
      <c r="V65" s="44">
        <f t="shared" si="117"/>
        <v>4.6392725776654169</v>
      </c>
      <c r="W65" s="44">
        <f t="shared" si="125"/>
        <v>3.6253367772246246</v>
      </c>
      <c r="X65" s="82">
        <v>-20</v>
      </c>
      <c r="Y65" s="11">
        <f t="shared" si="129"/>
        <v>10</v>
      </c>
      <c r="Z65" s="7">
        <f t="shared" si="102"/>
        <v>297.96977629325539</v>
      </c>
      <c r="AA65" s="7">
        <f t="shared" si="103"/>
        <v>101.91166559453666</v>
      </c>
      <c r="AB65" s="36">
        <f t="shared" si="104"/>
        <v>1.8623111018328462</v>
      </c>
      <c r="AC65" s="9">
        <f t="shared" si="118"/>
        <v>42.567110899036486</v>
      </c>
      <c r="AD65" s="9">
        <f t="shared" si="105"/>
        <v>109.69778327435625</v>
      </c>
      <c r="AE65" s="9">
        <f t="shared" si="106"/>
        <v>64.944001690809742</v>
      </c>
      <c r="AF65" s="91">
        <f t="shared" si="119"/>
        <v>31.925333174277363</v>
      </c>
      <c r="AG65" s="91">
        <f t="shared" si="120"/>
        <v>22.577615946243231</v>
      </c>
      <c r="AH65" s="16">
        <f t="shared" si="107"/>
        <v>3.5751168803760511</v>
      </c>
      <c r="AI65" s="44">
        <f t="shared" si="108"/>
        <v>2.9930316680375637</v>
      </c>
      <c r="AJ65" s="44">
        <f t="shared" si="121"/>
        <v>2.3826405389321406</v>
      </c>
      <c r="AK65" s="55">
        <f t="shared" si="122"/>
        <v>0.25946214812412921</v>
      </c>
      <c r="AL65" s="52">
        <f t="shared" si="109"/>
        <v>1.5464362946995431</v>
      </c>
      <c r="AM65" s="52">
        <f t="shared" si="123"/>
        <v>1.2221126771388762</v>
      </c>
      <c r="AN65" s="85">
        <f t="shared" si="126"/>
        <v>9.2667576151464139</v>
      </c>
      <c r="AO65" s="86">
        <f t="shared" si="127"/>
        <v>2.2328507471616734</v>
      </c>
    </row>
    <row r="66" spans="1:41" s="1" customFormat="1" ht="26.1" customHeight="1">
      <c r="B66" s="189"/>
      <c r="C66" s="7">
        <v>100</v>
      </c>
      <c r="D66" s="7">
        <v>35</v>
      </c>
      <c r="E66" s="7">
        <v>180</v>
      </c>
      <c r="F66" s="7">
        <f t="shared" si="110"/>
        <v>240</v>
      </c>
      <c r="G66" s="7">
        <f t="shared" si="111"/>
        <v>80</v>
      </c>
      <c r="H66" s="7">
        <f t="shared" si="96"/>
        <v>280</v>
      </c>
      <c r="I66" s="7">
        <f t="shared" si="112"/>
        <v>319.47574364968784</v>
      </c>
      <c r="J66" s="7">
        <f t="shared" si="124"/>
        <v>1.75</v>
      </c>
      <c r="K66" s="52">
        <v>55</v>
      </c>
      <c r="L66" s="7">
        <f t="shared" si="128"/>
        <v>20</v>
      </c>
      <c r="M66" s="7">
        <f t="shared" si="97"/>
        <v>488.16510277390739</v>
      </c>
      <c r="N66" s="7">
        <f t="shared" si="98"/>
        <v>399.88144188779205</v>
      </c>
      <c r="O66" s="7">
        <f t="shared" si="99"/>
        <v>3.0510318923369213</v>
      </c>
      <c r="P66" s="9">
        <f t="shared" si="100"/>
        <v>69.737871824843907</v>
      </c>
      <c r="Q66" s="9">
        <f t="shared" si="101"/>
        <v>163.38583390734175</v>
      </c>
      <c r="R66" s="9">
        <f t="shared" si="113"/>
        <v>100.95385918567652</v>
      </c>
      <c r="S66" s="91">
        <f t="shared" si="114"/>
        <v>52.303403868632934</v>
      </c>
      <c r="T66" s="7">
        <f t="shared" si="115"/>
        <v>31.320605372037964</v>
      </c>
      <c r="U66" s="36">
        <f t="shared" si="116"/>
        <v>2.5627893513430156</v>
      </c>
      <c r="V66" s="44">
        <f t="shared" si="117"/>
        <v>4.6392725776654169</v>
      </c>
      <c r="W66" s="44">
        <f t="shared" si="125"/>
        <v>3.6253367772246246</v>
      </c>
      <c r="X66" s="82">
        <v>-20</v>
      </c>
      <c r="Y66" s="11">
        <f t="shared" si="129"/>
        <v>15</v>
      </c>
      <c r="Z66" s="7">
        <f t="shared" si="102"/>
        <v>297.96977629325539</v>
      </c>
      <c r="AA66" s="7">
        <f t="shared" si="103"/>
        <v>101.91166559453666</v>
      </c>
      <c r="AB66" s="36">
        <f t="shared" si="104"/>
        <v>1.8623111018328462</v>
      </c>
      <c r="AC66" s="9">
        <f t="shared" si="118"/>
        <v>42.567110899036486</v>
      </c>
      <c r="AD66" s="9">
        <f t="shared" si="105"/>
        <v>109.69778327435625</v>
      </c>
      <c r="AE66" s="9">
        <f t="shared" si="106"/>
        <v>64.944001690809742</v>
      </c>
      <c r="AF66" s="91">
        <f t="shared" si="119"/>
        <v>31.925333174277363</v>
      </c>
      <c r="AG66" s="91">
        <f t="shared" si="120"/>
        <v>22.577615946243231</v>
      </c>
      <c r="AH66" s="16">
        <f t="shared" si="107"/>
        <v>3.5751168803760511</v>
      </c>
      <c r="AI66" s="44">
        <f t="shared" si="108"/>
        <v>2.9930316680375637</v>
      </c>
      <c r="AJ66" s="44">
        <f t="shared" si="121"/>
        <v>2.3826405389321406</v>
      </c>
      <c r="AK66" s="55">
        <f t="shared" si="122"/>
        <v>0.25946214812412921</v>
      </c>
      <c r="AL66" s="52">
        <f t="shared" si="109"/>
        <v>1.5464362946995431</v>
      </c>
      <c r="AM66" s="52">
        <f t="shared" si="123"/>
        <v>1.2221126771388762</v>
      </c>
      <c r="AN66" s="85">
        <f t="shared" si="126"/>
        <v>9.2667576151464139</v>
      </c>
      <c r="AO66" s="86">
        <f t="shared" si="127"/>
        <v>2.2328507471616734</v>
      </c>
    </row>
    <row r="67" spans="1:41" s="1" customFormat="1" ht="26.1" customHeight="1">
      <c r="B67" s="189"/>
      <c r="C67" s="7">
        <v>100</v>
      </c>
      <c r="D67" s="7">
        <v>40</v>
      </c>
      <c r="E67" s="7">
        <v>180</v>
      </c>
      <c r="F67" s="7">
        <f t="shared" si="110"/>
        <v>240</v>
      </c>
      <c r="G67" s="7">
        <f t="shared" si="111"/>
        <v>80</v>
      </c>
      <c r="H67" s="7">
        <f t="shared" si="96"/>
        <v>280</v>
      </c>
      <c r="I67" s="7">
        <f t="shared" si="112"/>
        <v>319.47574364968784</v>
      </c>
      <c r="J67" s="7">
        <f t="shared" si="124"/>
        <v>1.75</v>
      </c>
      <c r="K67" s="52">
        <v>55</v>
      </c>
      <c r="L67" s="7">
        <f t="shared" si="128"/>
        <v>15</v>
      </c>
      <c r="M67" s="7">
        <f t="shared" si="97"/>
        <v>488.16510277390739</v>
      </c>
      <c r="N67" s="7">
        <f t="shared" si="98"/>
        <v>399.88144188779205</v>
      </c>
      <c r="O67" s="7">
        <f t="shared" si="99"/>
        <v>3.0510318923369213</v>
      </c>
      <c r="P67" s="9">
        <f t="shared" si="100"/>
        <v>69.737871824843907</v>
      </c>
      <c r="Q67" s="9">
        <f t="shared" si="101"/>
        <v>163.38583390734175</v>
      </c>
      <c r="R67" s="9">
        <f t="shared" si="113"/>
        <v>100.95385918567652</v>
      </c>
      <c r="S67" s="91">
        <f t="shared" si="114"/>
        <v>52.303403868632934</v>
      </c>
      <c r="T67" s="7">
        <f t="shared" si="115"/>
        <v>31.320605372037964</v>
      </c>
      <c r="U67" s="36">
        <f t="shared" si="116"/>
        <v>2.5627893513430156</v>
      </c>
      <c r="V67" s="44">
        <f t="shared" si="117"/>
        <v>4.6392725776654169</v>
      </c>
      <c r="W67" s="44">
        <f t="shared" si="125"/>
        <v>3.6253367772246246</v>
      </c>
      <c r="X67" s="82">
        <v>-20</v>
      </c>
      <c r="Y67" s="11">
        <f t="shared" si="129"/>
        <v>20</v>
      </c>
      <c r="Z67" s="7">
        <f t="shared" si="102"/>
        <v>297.96977629325539</v>
      </c>
      <c r="AA67" s="7">
        <f t="shared" si="103"/>
        <v>101.91166559453666</v>
      </c>
      <c r="AB67" s="36">
        <f t="shared" si="104"/>
        <v>1.8623111018328462</v>
      </c>
      <c r="AC67" s="9">
        <f t="shared" si="118"/>
        <v>42.567110899036486</v>
      </c>
      <c r="AD67" s="9">
        <f t="shared" si="105"/>
        <v>109.69778327435625</v>
      </c>
      <c r="AE67" s="9">
        <f t="shared" si="106"/>
        <v>64.944001690809742</v>
      </c>
      <c r="AF67" s="91">
        <f t="shared" si="119"/>
        <v>31.925333174277363</v>
      </c>
      <c r="AG67" s="91">
        <f t="shared" si="120"/>
        <v>22.577615946243231</v>
      </c>
      <c r="AH67" s="16">
        <f t="shared" si="107"/>
        <v>3.5751168803760511</v>
      </c>
      <c r="AI67" s="44">
        <f t="shared" si="108"/>
        <v>2.9930316680375637</v>
      </c>
      <c r="AJ67" s="44">
        <f t="shared" si="121"/>
        <v>2.3826405389321406</v>
      </c>
      <c r="AK67" s="55">
        <f t="shared" si="122"/>
        <v>0.25946214812412921</v>
      </c>
      <c r="AL67" s="52">
        <f t="shared" si="109"/>
        <v>1.5464362946995431</v>
      </c>
      <c r="AM67" s="52">
        <f t="shared" si="123"/>
        <v>1.2221126771388762</v>
      </c>
      <c r="AN67" s="85">
        <f t="shared" si="126"/>
        <v>9.2667576151464139</v>
      </c>
      <c r="AO67" s="86">
        <f t="shared" si="127"/>
        <v>2.2328507471616734</v>
      </c>
    </row>
    <row r="68" spans="1:41" s="1" customFormat="1" ht="26.1" customHeight="1" thickBot="1">
      <c r="B68" s="190"/>
      <c r="C68" s="12">
        <v>100</v>
      </c>
      <c r="D68" s="12">
        <v>45</v>
      </c>
      <c r="E68" s="12">
        <v>180</v>
      </c>
      <c r="F68" s="12">
        <f t="shared" si="110"/>
        <v>240</v>
      </c>
      <c r="G68" s="12">
        <f t="shared" si="111"/>
        <v>80</v>
      </c>
      <c r="H68" s="12">
        <f t="shared" si="96"/>
        <v>280</v>
      </c>
      <c r="I68" s="12">
        <f t="shared" si="112"/>
        <v>319.47574364968784</v>
      </c>
      <c r="J68" s="12">
        <f t="shared" si="124"/>
        <v>1.75</v>
      </c>
      <c r="K68" s="57">
        <v>55</v>
      </c>
      <c r="L68" s="12">
        <f t="shared" si="128"/>
        <v>10</v>
      </c>
      <c r="M68" s="12">
        <f t="shared" si="97"/>
        <v>488.16510277390739</v>
      </c>
      <c r="N68" s="12">
        <f t="shared" si="98"/>
        <v>399.88144188779205</v>
      </c>
      <c r="O68" s="12">
        <f t="shared" si="99"/>
        <v>3.0510318923369213</v>
      </c>
      <c r="P68" s="13">
        <f t="shared" si="100"/>
        <v>69.737871824843907</v>
      </c>
      <c r="Q68" s="13">
        <f t="shared" si="101"/>
        <v>163.38583390734175</v>
      </c>
      <c r="R68" s="13">
        <f t="shared" si="113"/>
        <v>100.95385918567652</v>
      </c>
      <c r="S68" s="93">
        <f t="shared" si="114"/>
        <v>52.303403868632934</v>
      </c>
      <c r="T68" s="12">
        <f t="shared" si="115"/>
        <v>31.320605372037964</v>
      </c>
      <c r="U68" s="37">
        <f t="shared" si="116"/>
        <v>2.5627893513430156</v>
      </c>
      <c r="V68" s="45">
        <f t="shared" si="117"/>
        <v>4.6392725776654169</v>
      </c>
      <c r="W68" s="45">
        <f t="shared" si="125"/>
        <v>3.6253367772246246</v>
      </c>
      <c r="X68" s="83">
        <v>-20</v>
      </c>
      <c r="Y68" s="14">
        <f t="shared" si="129"/>
        <v>25</v>
      </c>
      <c r="Z68" s="12">
        <f t="shared" si="102"/>
        <v>297.96977629325539</v>
      </c>
      <c r="AA68" s="12">
        <f t="shared" si="103"/>
        <v>101.91166559453666</v>
      </c>
      <c r="AB68" s="37">
        <f t="shared" si="104"/>
        <v>1.8623111018328462</v>
      </c>
      <c r="AC68" s="13">
        <f t="shared" si="118"/>
        <v>42.567110899036486</v>
      </c>
      <c r="AD68" s="13">
        <f t="shared" si="105"/>
        <v>109.69778327435625</v>
      </c>
      <c r="AE68" s="13">
        <f t="shared" si="106"/>
        <v>64.944001690809742</v>
      </c>
      <c r="AF68" s="93">
        <f t="shared" si="119"/>
        <v>31.925333174277363</v>
      </c>
      <c r="AG68" s="93">
        <f t="shared" si="120"/>
        <v>22.577615946243231</v>
      </c>
      <c r="AH68" s="17">
        <f t="shared" si="107"/>
        <v>3.5751168803760511</v>
      </c>
      <c r="AI68" s="45">
        <f t="shared" si="108"/>
        <v>2.9930316680375637</v>
      </c>
      <c r="AJ68" s="45">
        <f t="shared" si="121"/>
        <v>2.3826405389321406</v>
      </c>
      <c r="AK68" s="56">
        <f t="shared" si="122"/>
        <v>0.25946214812412921</v>
      </c>
      <c r="AL68" s="57">
        <f t="shared" si="109"/>
        <v>1.5464362946995431</v>
      </c>
      <c r="AM68" s="57">
        <f t="shared" si="123"/>
        <v>1.2221126771388762</v>
      </c>
      <c r="AN68" s="87">
        <f t="shared" si="126"/>
        <v>9.2667576151464139</v>
      </c>
      <c r="AO68" s="88">
        <f t="shared" si="127"/>
        <v>2.2328507471616734</v>
      </c>
    </row>
    <row r="69" spans="1:41" s="1" customFormat="1" ht="26.1" customHeight="1">
      <c r="A69" s="3"/>
      <c r="B69" s="188">
        <v>125</v>
      </c>
      <c r="C69" s="5">
        <v>125</v>
      </c>
      <c r="D69" s="5">
        <v>0</v>
      </c>
      <c r="E69" s="5">
        <v>180</v>
      </c>
      <c r="F69" s="5">
        <f>C69+20+E69-60</f>
        <v>265</v>
      </c>
      <c r="G69" s="5">
        <f>C69-20</f>
        <v>105</v>
      </c>
      <c r="H69" s="5">
        <f t="shared" si="96"/>
        <v>280</v>
      </c>
      <c r="I69" s="5">
        <f>2*P69+E69</f>
        <v>272.37604307034013</v>
      </c>
      <c r="J69" s="5">
        <v>1.75</v>
      </c>
      <c r="K69" s="51">
        <v>30</v>
      </c>
      <c r="L69" s="5">
        <f t="shared" si="128"/>
        <v>30</v>
      </c>
      <c r="M69" s="5">
        <f t="shared" si="97"/>
        <v>323.31615074619043</v>
      </c>
      <c r="N69" s="5">
        <f t="shared" si="98"/>
        <v>161.65807537309522</v>
      </c>
      <c r="O69" s="5">
        <f t="shared" si="99"/>
        <v>2.0207259421636898</v>
      </c>
      <c r="P69" s="24">
        <f t="shared" si="100"/>
        <v>46.188021535170058</v>
      </c>
      <c r="Q69" s="24">
        <f t="shared" si="101"/>
        <v>117.58700482495377</v>
      </c>
      <c r="R69" s="24">
        <f t="shared" si="113"/>
        <v>74.478184725461716</v>
      </c>
      <c r="S69" s="92">
        <f>30/COS(K69*PI()/180)</f>
        <v>34.641016151377542</v>
      </c>
      <c r="T69" s="5">
        <f>20/COS(ATAN((N69+R69-Q69)/H69))</f>
        <v>21.718740840658874</v>
      </c>
      <c r="U69" s="35">
        <f t="shared" si="116"/>
        <v>3.7115374447904514</v>
      </c>
      <c r="V69" s="25">
        <f>(P69*J69*(F69^2-G69^2)/2+J69*(F69^3-G69^3)/(6*U69))/1000000</f>
        <v>3.7639837599578367</v>
      </c>
      <c r="W69" s="25">
        <f>(J69*(P69+S69+T69)*(F69-G69)*60+J69*(F69^2-G69^2)*60/(2*U69))/1000000</f>
        <v>2.5601915096897021</v>
      </c>
      <c r="X69" s="80">
        <v>30</v>
      </c>
      <c r="Y69" s="72">
        <f>X69+D69</f>
        <v>30</v>
      </c>
      <c r="Z69" s="5">
        <f t="shared" si="102"/>
        <v>323.31615074619043</v>
      </c>
      <c r="AA69" s="5">
        <f t="shared" si="103"/>
        <v>161.65807537309522</v>
      </c>
      <c r="AB69" s="35">
        <f t="shared" si="104"/>
        <v>2.0207259421636898</v>
      </c>
      <c r="AC69" s="24">
        <f>40/COS(ABS(X69)*PI()/180)</f>
        <v>46.188021535170058</v>
      </c>
      <c r="AD69" s="24">
        <f t="shared" si="105"/>
        <v>117.58700482495377</v>
      </c>
      <c r="AE69" s="24">
        <f t="shared" si="106"/>
        <v>74.478184725461716</v>
      </c>
      <c r="AF69" s="92">
        <f>30/COS(X69*PI()/180)</f>
        <v>34.641016151377542</v>
      </c>
      <c r="AG69" s="92">
        <f>IF(X69&gt;0,20/COS(ATAN((AA69+AE69-AD69)/H69)),20/COS(ATAN((AA69-AE69+AD69)/H69)))</f>
        <v>21.718740840658874</v>
      </c>
      <c r="AH69" s="26">
        <f t="shared" si="107"/>
        <v>3.7115374447904514</v>
      </c>
      <c r="AI69" s="25">
        <f t="shared" si="108"/>
        <v>3.7639837599578367</v>
      </c>
      <c r="AJ69" s="25">
        <f>(J69*(AC69+AF69+AG69)*(F69-G69)*60+J69*(F69^2-G69^2)*60/(2*AH69))/1000000</f>
        <v>2.5601915096897021</v>
      </c>
      <c r="AK69" s="54">
        <f>(0.2*0.4-0.05*0.05/2)*(I69/100+0.1)</f>
        <v>0.2223711339178929</v>
      </c>
      <c r="AL69" s="51">
        <f t="shared" si="109"/>
        <v>1.3666552122081452</v>
      </c>
      <c r="AM69" s="51">
        <f>0.6*0.6*(I69/100+0.2)</f>
        <v>1.0525537550532245</v>
      </c>
      <c r="AN69" s="89">
        <f>IF(X69&gt;0,(E69+E69+N69+AA69)*H69/2/10000*0.4+(E69+N69+AA69+R69+T69+AE69+AG69)/100*2*0.4,(E69+E69+N69-AA69)*H69/2/10000*0.4+(E69+N69-AA69+R69+T69+AE69+AG69)/100*2*0.4)</f>
        <v>9.3922504592061191</v>
      </c>
      <c r="AO69" s="90">
        <f>IF(X69&gt;0,(E69+N69+AA69+R69+T69+AE69+AG69)/100*0.8*0.4,(E69+N69-AA69+R69+T69+AE69+AG69)/100*0.8*0.4)</f>
        <v>2.2262720060109813</v>
      </c>
    </row>
    <row r="70" spans="1:41" s="1" customFormat="1" ht="26.1" customHeight="1">
      <c r="A70" s="4"/>
      <c r="B70" s="189"/>
      <c r="C70" s="7">
        <v>125</v>
      </c>
      <c r="D70" s="7">
        <v>5</v>
      </c>
      <c r="E70" s="7">
        <v>180</v>
      </c>
      <c r="F70" s="7">
        <f t="shared" ref="F70:F78" si="130">C70+20+E70-60</f>
        <v>265</v>
      </c>
      <c r="G70" s="7">
        <f t="shared" ref="G70:G78" si="131">C70-20</f>
        <v>105</v>
      </c>
      <c r="H70" s="7">
        <f t="shared" si="96"/>
        <v>280</v>
      </c>
      <c r="I70" s="7">
        <f t="shared" ref="I70:I78" si="132">2*P70+E70</f>
        <v>277.66196710091651</v>
      </c>
      <c r="J70" s="7">
        <f>J69</f>
        <v>1.75</v>
      </c>
      <c r="K70" s="52">
        <v>35</v>
      </c>
      <c r="L70" s="7">
        <f t="shared" si="128"/>
        <v>30</v>
      </c>
      <c r="M70" s="7">
        <f t="shared" si="97"/>
        <v>341.81688485320768</v>
      </c>
      <c r="N70" s="7">
        <f t="shared" si="98"/>
        <v>196.05811069871871</v>
      </c>
      <c r="O70" s="7">
        <f t="shared" si="99"/>
        <v>2.1363555303325481</v>
      </c>
      <c r="P70" s="9">
        <f t="shared" si="100"/>
        <v>48.830983550458242</v>
      </c>
      <c r="Q70" s="9">
        <f t="shared" si="101"/>
        <v>123.58222166047975</v>
      </c>
      <c r="R70" s="9">
        <f t="shared" si="113"/>
        <v>78.449398650655439</v>
      </c>
      <c r="S70" s="91">
        <f t="shared" ref="S70:S78" si="133">30/COS(K70*PI()/180)</f>
        <v>36.623237662843678</v>
      </c>
      <c r="T70" s="7">
        <f t="shared" ref="T70:T78" si="134">20/COS(ATAN((N70+R70-Q70)/H70))</f>
        <v>22.720399274298607</v>
      </c>
      <c r="U70" s="36">
        <f t="shared" si="116"/>
        <v>3.5450917830947986</v>
      </c>
      <c r="V70" s="44">
        <f t="shared" ref="V70:V78" si="135">(P70*J70*(F70^2-G70^2)/2+J70*(F70^3-G70^3)/(6*U70))/1000000</f>
        <v>3.9652798932710747</v>
      </c>
      <c r="W70" s="44">
        <f>(J70*(P70+S70+T70)*(F70-G70)*60+J70*(F70^2-G70^2)*60/(2*U70))/1000000</f>
        <v>2.6940387111575257</v>
      </c>
      <c r="X70" s="81">
        <v>0</v>
      </c>
      <c r="Y70" s="11">
        <f>X70+D70</f>
        <v>5</v>
      </c>
      <c r="Z70" s="7">
        <f t="shared" si="102"/>
        <v>280</v>
      </c>
      <c r="AA70" s="7">
        <f t="shared" si="103"/>
        <v>0</v>
      </c>
      <c r="AB70" s="36">
        <f t="shared" si="104"/>
        <v>1.75</v>
      </c>
      <c r="AC70" s="9">
        <f t="shared" ref="AC70:AC78" si="136">40/COS(ABS(X70)*PI()/180)</f>
        <v>40</v>
      </c>
      <c r="AD70" s="9">
        <f t="shared" si="105"/>
        <v>106.25</v>
      </c>
      <c r="AE70" s="9">
        <f t="shared" si="106"/>
        <v>66.25</v>
      </c>
      <c r="AF70" s="91">
        <f t="shared" ref="AF70:AF78" si="137">30/COS(X70*PI()/180)</f>
        <v>30</v>
      </c>
      <c r="AG70" s="91">
        <f t="shared" ref="AG70:AG78" si="138">IF(X70&gt;0,20/COS(ATAN((AA70+AE70-AD70)/H70)),20/COS(ATAN((AA70-AE70+AD70)/H70)))</f>
        <v>20.203050891044214</v>
      </c>
      <c r="AH70" s="16">
        <f t="shared" si="107"/>
        <v>4</v>
      </c>
      <c r="AI70" s="44">
        <f t="shared" si="108"/>
        <v>3.3445416666666672</v>
      </c>
      <c r="AJ70" s="44">
        <f t="shared" ref="AJ70:AJ78" si="139">(J70*(AC70+AF70+AG70)*(F70-G70)*60+J70*(F70^2-G70^2)*60/(2*AH70))/1000000</f>
        <v>2.2924112549695428</v>
      </c>
      <c r="AK70" s="55">
        <f t="shared" ref="AK70:AK78" si="140">(0.2*0.4-0.05*0.05/2)*(I70/100+0.1)</f>
        <v>0.22653379909197183</v>
      </c>
      <c r="AL70" s="52">
        <f t="shared" si="109"/>
        <v>1.4226860069322549</v>
      </c>
      <c r="AM70" s="52">
        <f t="shared" ref="AM70:AM78" si="141">0.6*0.6*(I70/100+0.2)</f>
        <v>1.0715830815632996</v>
      </c>
      <c r="AN70" s="85">
        <f>IF(X70&gt;0,(E70+E70+N70+AA70)*H70/2/10000*0.4+(E70+N70+AA70+R70+T70+AE70+AG70)/100*2*0.4,(E70+E70+N70-AA70)*H70/2/10000*0.4+(E70+N70-AA70+R70+T70+AE70+AG70)/100*2*0.4)</f>
        <v>7.6233730960305603</v>
      </c>
      <c r="AO70" s="86">
        <f>IF(X70&gt;0,(E70+N70+AA70+R70+T70+AE70+AG70)/100*0.8*0.4,(E70+N70-AA70+R70+T70+AE70+AG70)/100*0.8*0.4)</f>
        <v>1.803779070447094</v>
      </c>
    </row>
    <row r="71" spans="1:41" s="1" customFormat="1" ht="26.1" customHeight="1">
      <c r="A71" s="4"/>
      <c r="B71" s="189"/>
      <c r="C71" s="7">
        <v>125</v>
      </c>
      <c r="D71" s="7">
        <v>10</v>
      </c>
      <c r="E71" s="7">
        <v>180</v>
      </c>
      <c r="F71" s="7">
        <f t="shared" si="130"/>
        <v>265</v>
      </c>
      <c r="G71" s="7">
        <f t="shared" si="131"/>
        <v>105</v>
      </c>
      <c r="H71" s="7">
        <f t="shared" si="96"/>
        <v>280</v>
      </c>
      <c r="I71" s="7">
        <f t="shared" si="132"/>
        <v>277.66196710091651</v>
      </c>
      <c r="J71" s="7">
        <f t="shared" ref="J71:J78" si="142">J70</f>
        <v>1.75</v>
      </c>
      <c r="K71" s="52">
        <v>35</v>
      </c>
      <c r="L71" s="7">
        <f t="shared" si="128"/>
        <v>25</v>
      </c>
      <c r="M71" s="7">
        <f t="shared" si="97"/>
        <v>341.81688485320768</v>
      </c>
      <c r="N71" s="7">
        <f t="shared" si="98"/>
        <v>196.05811069871871</v>
      </c>
      <c r="O71" s="7">
        <f t="shared" si="99"/>
        <v>2.1363555303325481</v>
      </c>
      <c r="P71" s="9">
        <f t="shared" si="100"/>
        <v>48.830983550458242</v>
      </c>
      <c r="Q71" s="9">
        <f t="shared" si="101"/>
        <v>123.58222166047975</v>
      </c>
      <c r="R71" s="9">
        <f t="shared" si="113"/>
        <v>78.449398650655439</v>
      </c>
      <c r="S71" s="91">
        <f t="shared" si="133"/>
        <v>36.623237662843678</v>
      </c>
      <c r="T71" s="7">
        <f t="shared" si="134"/>
        <v>22.720399274298607</v>
      </c>
      <c r="U71" s="36">
        <f t="shared" si="116"/>
        <v>3.5450917830947986</v>
      </c>
      <c r="V71" s="44">
        <f t="shared" si="135"/>
        <v>3.9652798932710747</v>
      </c>
      <c r="W71" s="44">
        <f t="shared" ref="W71:W78" si="143">(J71*(P71+S71+T71)*(F71-G71)*60+J71*(F71^2-G71^2)*60/(2*U71))/1000000</f>
        <v>2.6940387111575257</v>
      </c>
      <c r="X71" s="81">
        <v>0</v>
      </c>
      <c r="Y71" s="11">
        <f>X71+D71</f>
        <v>10</v>
      </c>
      <c r="Z71" s="7">
        <f t="shared" si="102"/>
        <v>280</v>
      </c>
      <c r="AA71" s="7">
        <f t="shared" si="103"/>
        <v>0</v>
      </c>
      <c r="AB71" s="36">
        <f t="shared" si="104"/>
        <v>1.75</v>
      </c>
      <c r="AC71" s="9">
        <f t="shared" si="136"/>
        <v>40</v>
      </c>
      <c r="AD71" s="9">
        <f t="shared" si="105"/>
        <v>106.25</v>
      </c>
      <c r="AE71" s="9">
        <f t="shared" si="106"/>
        <v>66.25</v>
      </c>
      <c r="AF71" s="91">
        <f t="shared" si="137"/>
        <v>30</v>
      </c>
      <c r="AG71" s="91">
        <f t="shared" si="138"/>
        <v>20.203050891044214</v>
      </c>
      <c r="AH71" s="16">
        <f t="shared" si="107"/>
        <v>4</v>
      </c>
      <c r="AI71" s="44">
        <f t="shared" si="108"/>
        <v>3.3445416666666672</v>
      </c>
      <c r="AJ71" s="44">
        <f t="shared" si="139"/>
        <v>2.2924112549695428</v>
      </c>
      <c r="AK71" s="55">
        <f t="shared" si="140"/>
        <v>0.22653379909197183</v>
      </c>
      <c r="AL71" s="52">
        <f t="shared" si="109"/>
        <v>1.4226860069322549</v>
      </c>
      <c r="AM71" s="52">
        <f t="shared" si="141"/>
        <v>1.0715830815632996</v>
      </c>
      <c r="AN71" s="85">
        <f t="shared" ref="AN71:AN78" si="144">IF(X71&gt;0,(E71+E71+N71+AA71)*H71/2/10000*0.4+(E71+N71+AA71+R71+T71+AE71+AG71)/100*2*0.4,(E71+E71+N71-AA71)*H71/2/10000*0.4+(E71+N71-AA71+R71+T71+AE71+AG71)/100*2*0.4)</f>
        <v>7.6233730960305603</v>
      </c>
      <c r="AO71" s="86">
        <f t="shared" ref="AO71:AO78" si="145">IF(X71&gt;0,(E71+N71+AA71+R71+T71+AE71+AG71)/100*0.8*0.4,(E71+N71-AA71+R71+T71+AE71+AG71)/100*0.8*0.4)</f>
        <v>1.803779070447094</v>
      </c>
    </row>
    <row r="72" spans="1:41" s="1" customFormat="1" ht="26.1" customHeight="1">
      <c r="A72" s="4"/>
      <c r="B72" s="189"/>
      <c r="C72" s="7">
        <v>125</v>
      </c>
      <c r="D72" s="7">
        <v>15</v>
      </c>
      <c r="E72" s="7">
        <v>180</v>
      </c>
      <c r="F72" s="7">
        <f t="shared" si="130"/>
        <v>265</v>
      </c>
      <c r="G72" s="7">
        <f t="shared" si="131"/>
        <v>105</v>
      </c>
      <c r="H72" s="7">
        <f t="shared" si="96"/>
        <v>280</v>
      </c>
      <c r="I72" s="7">
        <f t="shared" si="132"/>
        <v>277.66196710091651</v>
      </c>
      <c r="J72" s="7">
        <f t="shared" si="142"/>
        <v>1.75</v>
      </c>
      <c r="K72" s="52">
        <v>35</v>
      </c>
      <c r="L72" s="7">
        <f>K72-D72</f>
        <v>20</v>
      </c>
      <c r="M72" s="7">
        <f t="shared" si="97"/>
        <v>341.81688485320768</v>
      </c>
      <c r="N72" s="7">
        <f t="shared" si="98"/>
        <v>196.05811069871871</v>
      </c>
      <c r="O72" s="7">
        <f t="shared" si="99"/>
        <v>2.1363555303325481</v>
      </c>
      <c r="P72" s="9">
        <f t="shared" si="100"/>
        <v>48.830983550458242</v>
      </c>
      <c r="Q72" s="9">
        <f t="shared" si="101"/>
        <v>123.58222166047975</v>
      </c>
      <c r="R72" s="9">
        <f t="shared" si="113"/>
        <v>78.449398650655439</v>
      </c>
      <c r="S72" s="91">
        <f t="shared" si="133"/>
        <v>36.623237662843678</v>
      </c>
      <c r="T72" s="7">
        <f t="shared" si="134"/>
        <v>22.720399274298607</v>
      </c>
      <c r="U72" s="36">
        <f t="shared" si="116"/>
        <v>3.5450917830947986</v>
      </c>
      <c r="V72" s="44">
        <f t="shared" si="135"/>
        <v>3.9652798932710747</v>
      </c>
      <c r="W72" s="44">
        <f t="shared" si="143"/>
        <v>2.6940387111575257</v>
      </c>
      <c r="X72" s="81">
        <v>0</v>
      </c>
      <c r="Y72" s="11">
        <f>X72+D72</f>
        <v>15</v>
      </c>
      <c r="Z72" s="7">
        <f t="shared" si="102"/>
        <v>280</v>
      </c>
      <c r="AA72" s="7">
        <f t="shared" si="103"/>
        <v>0</v>
      </c>
      <c r="AB72" s="36">
        <f t="shared" si="104"/>
        <v>1.75</v>
      </c>
      <c r="AC72" s="9">
        <f t="shared" si="136"/>
        <v>40</v>
      </c>
      <c r="AD72" s="9">
        <f t="shared" si="105"/>
        <v>106.25</v>
      </c>
      <c r="AE72" s="9">
        <f t="shared" si="106"/>
        <v>66.25</v>
      </c>
      <c r="AF72" s="91">
        <f t="shared" si="137"/>
        <v>30</v>
      </c>
      <c r="AG72" s="91">
        <f t="shared" si="138"/>
        <v>20.203050891044214</v>
      </c>
      <c r="AH72" s="16">
        <f t="shared" si="107"/>
        <v>4</v>
      </c>
      <c r="AI72" s="44">
        <f t="shared" si="108"/>
        <v>3.3445416666666672</v>
      </c>
      <c r="AJ72" s="44">
        <f t="shared" si="139"/>
        <v>2.2924112549695428</v>
      </c>
      <c r="AK72" s="55">
        <f t="shared" si="140"/>
        <v>0.22653379909197183</v>
      </c>
      <c r="AL72" s="52">
        <f t="shared" si="109"/>
        <v>1.4226860069322549</v>
      </c>
      <c r="AM72" s="52">
        <f t="shared" si="141"/>
        <v>1.0715830815632996</v>
      </c>
      <c r="AN72" s="85">
        <f t="shared" si="144"/>
        <v>7.6233730960305603</v>
      </c>
      <c r="AO72" s="86">
        <f t="shared" si="145"/>
        <v>1.803779070447094</v>
      </c>
    </row>
    <row r="73" spans="1:41" s="1" customFormat="1" ht="26.1" customHeight="1">
      <c r="B73" s="189"/>
      <c r="C73" s="7">
        <v>125</v>
      </c>
      <c r="D73" s="7">
        <v>20</v>
      </c>
      <c r="E73" s="7">
        <v>180</v>
      </c>
      <c r="F73" s="7">
        <f t="shared" si="130"/>
        <v>265</v>
      </c>
      <c r="G73" s="7">
        <f t="shared" si="131"/>
        <v>105</v>
      </c>
      <c r="H73" s="7">
        <f t="shared" si="96"/>
        <v>280</v>
      </c>
      <c r="I73" s="7">
        <f t="shared" si="132"/>
        <v>277.66196710091651</v>
      </c>
      <c r="J73" s="7">
        <f t="shared" si="142"/>
        <v>1.75</v>
      </c>
      <c r="K73" s="52">
        <v>35</v>
      </c>
      <c r="L73" s="7">
        <f t="shared" ref="L73:L84" si="146">K73-D73</f>
        <v>15</v>
      </c>
      <c r="M73" s="7">
        <f t="shared" si="97"/>
        <v>341.81688485320768</v>
      </c>
      <c r="N73" s="7">
        <f t="shared" si="98"/>
        <v>196.05811069871871</v>
      </c>
      <c r="O73" s="7">
        <f t="shared" si="99"/>
        <v>2.1363555303325481</v>
      </c>
      <c r="P73" s="9">
        <f t="shared" si="100"/>
        <v>48.830983550458242</v>
      </c>
      <c r="Q73" s="9">
        <f t="shared" si="101"/>
        <v>123.58222166047975</v>
      </c>
      <c r="R73" s="9">
        <f t="shared" si="113"/>
        <v>78.449398650655439</v>
      </c>
      <c r="S73" s="91">
        <f t="shared" si="133"/>
        <v>36.623237662843678</v>
      </c>
      <c r="T73" s="7">
        <f t="shared" si="134"/>
        <v>22.720399274298607</v>
      </c>
      <c r="U73" s="36">
        <f t="shared" si="116"/>
        <v>3.5450917830947986</v>
      </c>
      <c r="V73" s="44">
        <f t="shared" si="135"/>
        <v>3.9652798932710747</v>
      </c>
      <c r="W73" s="44">
        <f t="shared" si="143"/>
        <v>2.6940387111575257</v>
      </c>
      <c r="X73" s="81">
        <v>0</v>
      </c>
      <c r="Y73" s="11">
        <f t="shared" ref="Y73:Y78" si="147">X73+D73</f>
        <v>20</v>
      </c>
      <c r="Z73" s="7">
        <f t="shared" si="102"/>
        <v>280</v>
      </c>
      <c r="AA73" s="7">
        <f t="shared" si="103"/>
        <v>0</v>
      </c>
      <c r="AB73" s="36">
        <f t="shared" si="104"/>
        <v>1.75</v>
      </c>
      <c r="AC73" s="9">
        <f t="shared" si="136"/>
        <v>40</v>
      </c>
      <c r="AD73" s="9">
        <f t="shared" si="105"/>
        <v>106.25</v>
      </c>
      <c r="AE73" s="9">
        <f t="shared" si="106"/>
        <v>66.25</v>
      </c>
      <c r="AF73" s="91">
        <f t="shared" si="137"/>
        <v>30</v>
      </c>
      <c r="AG73" s="91">
        <f t="shared" si="138"/>
        <v>20.203050891044214</v>
      </c>
      <c r="AH73" s="16">
        <f t="shared" si="107"/>
        <v>4</v>
      </c>
      <c r="AI73" s="44">
        <f t="shared" si="108"/>
        <v>3.3445416666666672</v>
      </c>
      <c r="AJ73" s="44">
        <f t="shared" si="139"/>
        <v>2.2924112549695428</v>
      </c>
      <c r="AK73" s="55">
        <f t="shared" si="140"/>
        <v>0.22653379909197183</v>
      </c>
      <c r="AL73" s="52">
        <f t="shared" si="109"/>
        <v>1.4226860069322549</v>
      </c>
      <c r="AM73" s="52">
        <f t="shared" si="141"/>
        <v>1.0715830815632996</v>
      </c>
      <c r="AN73" s="85">
        <f t="shared" si="144"/>
        <v>7.6233730960305603</v>
      </c>
      <c r="AO73" s="86">
        <f t="shared" si="145"/>
        <v>1.803779070447094</v>
      </c>
    </row>
    <row r="74" spans="1:41" s="1" customFormat="1" ht="26.1" customHeight="1">
      <c r="B74" s="189"/>
      <c r="C74" s="7">
        <v>125</v>
      </c>
      <c r="D74" s="7">
        <v>25</v>
      </c>
      <c r="E74" s="7">
        <v>180</v>
      </c>
      <c r="F74" s="7">
        <f t="shared" si="130"/>
        <v>265</v>
      </c>
      <c r="G74" s="7">
        <f t="shared" si="131"/>
        <v>105</v>
      </c>
      <c r="H74" s="7">
        <f t="shared" si="96"/>
        <v>280</v>
      </c>
      <c r="I74" s="7">
        <f t="shared" si="132"/>
        <v>319.47574364968784</v>
      </c>
      <c r="J74" s="7">
        <f t="shared" si="142"/>
        <v>1.75</v>
      </c>
      <c r="K74" s="52">
        <v>55</v>
      </c>
      <c r="L74" s="7">
        <f t="shared" si="146"/>
        <v>30</v>
      </c>
      <c r="M74" s="7">
        <f t="shared" si="97"/>
        <v>488.16510277390739</v>
      </c>
      <c r="N74" s="7">
        <f t="shared" si="98"/>
        <v>399.88144188779205</v>
      </c>
      <c r="O74" s="7">
        <f t="shared" si="99"/>
        <v>3.0510318923369213</v>
      </c>
      <c r="P74" s="9">
        <f t="shared" si="100"/>
        <v>69.737871824843907</v>
      </c>
      <c r="Q74" s="9">
        <f t="shared" si="101"/>
        <v>173.14082995760197</v>
      </c>
      <c r="R74" s="9">
        <f t="shared" si="113"/>
        <v>110.70885523593671</v>
      </c>
      <c r="S74" s="91">
        <f t="shared" si="133"/>
        <v>52.303403868632934</v>
      </c>
      <c r="T74" s="7">
        <f t="shared" si="134"/>
        <v>31.320605372037956</v>
      </c>
      <c r="U74" s="36">
        <f t="shared" si="116"/>
        <v>2.5627893513430156</v>
      </c>
      <c r="V74" s="44">
        <f t="shared" si="135"/>
        <v>5.5986039896668913</v>
      </c>
      <c r="W74" s="44">
        <f t="shared" si="143"/>
        <v>3.7892207108689955</v>
      </c>
      <c r="X74" s="82">
        <v>-20</v>
      </c>
      <c r="Y74" s="11">
        <f t="shared" si="147"/>
        <v>5</v>
      </c>
      <c r="Z74" s="7">
        <f t="shared" si="102"/>
        <v>297.96977629325539</v>
      </c>
      <c r="AA74" s="7">
        <f t="shared" si="103"/>
        <v>101.91166559453666</v>
      </c>
      <c r="AB74" s="36">
        <f t="shared" si="104"/>
        <v>1.8623111018328462</v>
      </c>
      <c r="AC74" s="9">
        <f t="shared" si="136"/>
        <v>42.567110899036486</v>
      </c>
      <c r="AD74" s="9">
        <f t="shared" si="105"/>
        <v>116.6905616467854</v>
      </c>
      <c r="AE74" s="9">
        <f t="shared" si="106"/>
        <v>71.936780063238885</v>
      </c>
      <c r="AF74" s="91">
        <f t="shared" si="137"/>
        <v>31.925333174277363</v>
      </c>
      <c r="AG74" s="91">
        <f t="shared" si="138"/>
        <v>22.577615946243231</v>
      </c>
      <c r="AH74" s="16">
        <f t="shared" si="107"/>
        <v>3.5751168803760511</v>
      </c>
      <c r="AI74" s="44">
        <f t="shared" si="108"/>
        <v>3.6287526397191465</v>
      </c>
      <c r="AJ74" s="44">
        <f t="shared" si="139"/>
        <v>2.50011921558895</v>
      </c>
      <c r="AK74" s="55">
        <f t="shared" si="140"/>
        <v>0.25946214812412921</v>
      </c>
      <c r="AL74" s="52">
        <f t="shared" si="109"/>
        <v>1.8659120383492311</v>
      </c>
      <c r="AM74" s="52">
        <f t="shared" si="141"/>
        <v>1.2221126771388762</v>
      </c>
      <c r="AN74" s="85">
        <f t="shared" si="144"/>
        <v>9.400739810527929</v>
      </c>
      <c r="AO74" s="86">
        <f t="shared" si="145"/>
        <v>2.2864436253142792</v>
      </c>
    </row>
    <row r="75" spans="1:41" s="1" customFormat="1" ht="26.1" customHeight="1">
      <c r="B75" s="189"/>
      <c r="C75" s="7">
        <v>125</v>
      </c>
      <c r="D75" s="7">
        <v>30</v>
      </c>
      <c r="E75" s="7">
        <v>180</v>
      </c>
      <c r="F75" s="7">
        <f t="shared" si="130"/>
        <v>265</v>
      </c>
      <c r="G75" s="7">
        <f t="shared" si="131"/>
        <v>105</v>
      </c>
      <c r="H75" s="7">
        <f t="shared" si="96"/>
        <v>280</v>
      </c>
      <c r="I75" s="7">
        <f t="shared" si="132"/>
        <v>319.47574364968784</v>
      </c>
      <c r="J75" s="7">
        <f t="shared" si="142"/>
        <v>1.75</v>
      </c>
      <c r="K75" s="52">
        <v>55</v>
      </c>
      <c r="L75" s="7">
        <f t="shared" si="146"/>
        <v>25</v>
      </c>
      <c r="M75" s="7">
        <f t="shared" si="97"/>
        <v>488.16510277390739</v>
      </c>
      <c r="N75" s="7">
        <f t="shared" si="98"/>
        <v>399.88144188779205</v>
      </c>
      <c r="O75" s="7">
        <f t="shared" si="99"/>
        <v>3.0510318923369213</v>
      </c>
      <c r="P75" s="9">
        <f t="shared" si="100"/>
        <v>69.737871824843907</v>
      </c>
      <c r="Q75" s="9">
        <f t="shared" si="101"/>
        <v>173.14082995760197</v>
      </c>
      <c r="R75" s="9">
        <f t="shared" si="113"/>
        <v>110.70885523593671</v>
      </c>
      <c r="S75" s="91">
        <f t="shared" si="133"/>
        <v>52.303403868632934</v>
      </c>
      <c r="T75" s="7">
        <f t="shared" si="134"/>
        <v>31.320605372037956</v>
      </c>
      <c r="U75" s="36">
        <f t="shared" si="116"/>
        <v>2.5627893513430156</v>
      </c>
      <c r="V75" s="44">
        <f t="shared" si="135"/>
        <v>5.5986039896668913</v>
      </c>
      <c r="W75" s="44">
        <f t="shared" si="143"/>
        <v>3.7892207108689955</v>
      </c>
      <c r="X75" s="82">
        <v>-20</v>
      </c>
      <c r="Y75" s="11">
        <f t="shared" si="147"/>
        <v>10</v>
      </c>
      <c r="Z75" s="7">
        <f t="shared" si="102"/>
        <v>297.96977629325539</v>
      </c>
      <c r="AA75" s="7">
        <f t="shared" si="103"/>
        <v>101.91166559453666</v>
      </c>
      <c r="AB75" s="36">
        <f t="shared" si="104"/>
        <v>1.8623111018328462</v>
      </c>
      <c r="AC75" s="9">
        <f t="shared" si="136"/>
        <v>42.567110899036486</v>
      </c>
      <c r="AD75" s="9">
        <f t="shared" si="105"/>
        <v>116.6905616467854</v>
      </c>
      <c r="AE75" s="9">
        <f t="shared" si="106"/>
        <v>71.936780063238885</v>
      </c>
      <c r="AF75" s="91">
        <f t="shared" si="137"/>
        <v>31.925333174277363</v>
      </c>
      <c r="AG75" s="91">
        <f t="shared" si="138"/>
        <v>22.577615946243231</v>
      </c>
      <c r="AH75" s="16">
        <f t="shared" si="107"/>
        <v>3.5751168803760511</v>
      </c>
      <c r="AI75" s="44">
        <f t="shared" si="108"/>
        <v>3.6287526397191465</v>
      </c>
      <c r="AJ75" s="44">
        <f t="shared" si="139"/>
        <v>2.50011921558895</v>
      </c>
      <c r="AK75" s="55">
        <f t="shared" si="140"/>
        <v>0.25946214812412921</v>
      </c>
      <c r="AL75" s="52">
        <f t="shared" si="109"/>
        <v>1.8659120383492311</v>
      </c>
      <c r="AM75" s="52">
        <f t="shared" si="141"/>
        <v>1.2221126771388762</v>
      </c>
      <c r="AN75" s="85">
        <f t="shared" si="144"/>
        <v>9.400739810527929</v>
      </c>
      <c r="AO75" s="86">
        <f t="shared" si="145"/>
        <v>2.2864436253142792</v>
      </c>
    </row>
    <row r="76" spans="1:41" s="1" customFormat="1" ht="26.1" customHeight="1">
      <c r="B76" s="189"/>
      <c r="C76" s="7">
        <v>125</v>
      </c>
      <c r="D76" s="7">
        <v>35</v>
      </c>
      <c r="E76" s="7">
        <v>180</v>
      </c>
      <c r="F76" s="7">
        <f t="shared" si="130"/>
        <v>265</v>
      </c>
      <c r="G76" s="7">
        <f t="shared" si="131"/>
        <v>105</v>
      </c>
      <c r="H76" s="7">
        <f t="shared" si="96"/>
        <v>280</v>
      </c>
      <c r="I76" s="7">
        <f t="shared" si="132"/>
        <v>319.47574364968784</v>
      </c>
      <c r="J76" s="7">
        <f t="shared" si="142"/>
        <v>1.75</v>
      </c>
      <c r="K76" s="52">
        <v>55</v>
      </c>
      <c r="L76" s="7">
        <f t="shared" si="146"/>
        <v>20</v>
      </c>
      <c r="M76" s="7">
        <f t="shared" si="97"/>
        <v>488.16510277390739</v>
      </c>
      <c r="N76" s="7">
        <f t="shared" si="98"/>
        <v>399.88144188779205</v>
      </c>
      <c r="O76" s="7">
        <f t="shared" si="99"/>
        <v>3.0510318923369213</v>
      </c>
      <c r="P76" s="9">
        <f t="shared" si="100"/>
        <v>69.737871824843907</v>
      </c>
      <c r="Q76" s="9">
        <f t="shared" si="101"/>
        <v>173.14082995760197</v>
      </c>
      <c r="R76" s="9">
        <f t="shared" si="113"/>
        <v>110.70885523593671</v>
      </c>
      <c r="S76" s="91">
        <f t="shared" si="133"/>
        <v>52.303403868632934</v>
      </c>
      <c r="T76" s="7">
        <f t="shared" si="134"/>
        <v>31.320605372037956</v>
      </c>
      <c r="U76" s="36">
        <f t="shared" si="116"/>
        <v>2.5627893513430156</v>
      </c>
      <c r="V76" s="44">
        <f t="shared" si="135"/>
        <v>5.5986039896668913</v>
      </c>
      <c r="W76" s="44">
        <f t="shared" si="143"/>
        <v>3.7892207108689955</v>
      </c>
      <c r="X76" s="82">
        <v>-20</v>
      </c>
      <c r="Y76" s="11">
        <f t="shared" si="147"/>
        <v>15</v>
      </c>
      <c r="Z76" s="7">
        <f t="shared" si="102"/>
        <v>297.96977629325539</v>
      </c>
      <c r="AA76" s="7">
        <f t="shared" si="103"/>
        <v>101.91166559453666</v>
      </c>
      <c r="AB76" s="36">
        <f t="shared" si="104"/>
        <v>1.8623111018328462</v>
      </c>
      <c r="AC76" s="9">
        <f t="shared" si="136"/>
        <v>42.567110899036486</v>
      </c>
      <c r="AD76" s="9">
        <f t="shared" si="105"/>
        <v>116.6905616467854</v>
      </c>
      <c r="AE76" s="9">
        <f t="shared" si="106"/>
        <v>71.936780063238885</v>
      </c>
      <c r="AF76" s="91">
        <f t="shared" si="137"/>
        <v>31.925333174277363</v>
      </c>
      <c r="AG76" s="91">
        <f t="shared" si="138"/>
        <v>22.577615946243231</v>
      </c>
      <c r="AH76" s="16">
        <f t="shared" si="107"/>
        <v>3.5751168803760511</v>
      </c>
      <c r="AI76" s="44">
        <f t="shared" si="108"/>
        <v>3.6287526397191465</v>
      </c>
      <c r="AJ76" s="44">
        <f t="shared" si="139"/>
        <v>2.50011921558895</v>
      </c>
      <c r="AK76" s="55">
        <f t="shared" si="140"/>
        <v>0.25946214812412921</v>
      </c>
      <c r="AL76" s="52">
        <f t="shared" si="109"/>
        <v>1.8659120383492311</v>
      </c>
      <c r="AM76" s="52">
        <f t="shared" si="141"/>
        <v>1.2221126771388762</v>
      </c>
      <c r="AN76" s="85">
        <f t="shared" si="144"/>
        <v>9.400739810527929</v>
      </c>
      <c r="AO76" s="86">
        <f t="shared" si="145"/>
        <v>2.2864436253142792</v>
      </c>
    </row>
    <row r="77" spans="1:41" s="1" customFormat="1" ht="26.1" customHeight="1">
      <c r="B77" s="189"/>
      <c r="C77" s="7">
        <v>125</v>
      </c>
      <c r="D77" s="7">
        <v>40</v>
      </c>
      <c r="E77" s="7">
        <v>180</v>
      </c>
      <c r="F77" s="7">
        <f t="shared" si="130"/>
        <v>265</v>
      </c>
      <c r="G77" s="7">
        <f t="shared" si="131"/>
        <v>105</v>
      </c>
      <c r="H77" s="7">
        <f t="shared" si="96"/>
        <v>280</v>
      </c>
      <c r="I77" s="7">
        <f t="shared" si="132"/>
        <v>319.47574364968784</v>
      </c>
      <c r="J77" s="7">
        <f t="shared" si="142"/>
        <v>1.75</v>
      </c>
      <c r="K77" s="52">
        <v>55</v>
      </c>
      <c r="L77" s="7">
        <f t="shared" si="146"/>
        <v>15</v>
      </c>
      <c r="M77" s="7">
        <f t="shared" si="97"/>
        <v>488.16510277390739</v>
      </c>
      <c r="N77" s="7">
        <f t="shared" si="98"/>
        <v>399.88144188779205</v>
      </c>
      <c r="O77" s="7">
        <f t="shared" si="99"/>
        <v>3.0510318923369213</v>
      </c>
      <c r="P77" s="9">
        <f t="shared" si="100"/>
        <v>69.737871824843907</v>
      </c>
      <c r="Q77" s="9">
        <f t="shared" si="101"/>
        <v>173.14082995760197</v>
      </c>
      <c r="R77" s="9">
        <f t="shared" si="113"/>
        <v>110.70885523593671</v>
      </c>
      <c r="S77" s="91">
        <f t="shared" si="133"/>
        <v>52.303403868632934</v>
      </c>
      <c r="T77" s="7">
        <f t="shared" si="134"/>
        <v>31.320605372037956</v>
      </c>
      <c r="U77" s="36">
        <f t="shared" si="116"/>
        <v>2.5627893513430156</v>
      </c>
      <c r="V77" s="44">
        <f t="shared" si="135"/>
        <v>5.5986039896668913</v>
      </c>
      <c r="W77" s="44">
        <f t="shared" si="143"/>
        <v>3.7892207108689955</v>
      </c>
      <c r="X77" s="82">
        <v>-20</v>
      </c>
      <c r="Y77" s="11">
        <f t="shared" si="147"/>
        <v>20</v>
      </c>
      <c r="Z77" s="7">
        <f t="shared" si="102"/>
        <v>297.96977629325539</v>
      </c>
      <c r="AA77" s="7">
        <f t="shared" si="103"/>
        <v>101.91166559453666</v>
      </c>
      <c r="AB77" s="36">
        <f t="shared" si="104"/>
        <v>1.8623111018328462</v>
      </c>
      <c r="AC77" s="9">
        <f t="shared" si="136"/>
        <v>42.567110899036486</v>
      </c>
      <c r="AD77" s="9">
        <f t="shared" si="105"/>
        <v>116.6905616467854</v>
      </c>
      <c r="AE77" s="9">
        <f t="shared" si="106"/>
        <v>71.936780063238885</v>
      </c>
      <c r="AF77" s="91">
        <f t="shared" si="137"/>
        <v>31.925333174277363</v>
      </c>
      <c r="AG77" s="91">
        <f t="shared" si="138"/>
        <v>22.577615946243231</v>
      </c>
      <c r="AH77" s="16">
        <f t="shared" si="107"/>
        <v>3.5751168803760511</v>
      </c>
      <c r="AI77" s="44">
        <f t="shared" si="108"/>
        <v>3.6287526397191465</v>
      </c>
      <c r="AJ77" s="44">
        <f t="shared" si="139"/>
        <v>2.50011921558895</v>
      </c>
      <c r="AK77" s="55">
        <f t="shared" si="140"/>
        <v>0.25946214812412921</v>
      </c>
      <c r="AL77" s="52">
        <f t="shared" si="109"/>
        <v>1.8659120383492311</v>
      </c>
      <c r="AM77" s="52">
        <f t="shared" si="141"/>
        <v>1.2221126771388762</v>
      </c>
      <c r="AN77" s="85">
        <f t="shared" si="144"/>
        <v>9.400739810527929</v>
      </c>
      <c r="AO77" s="86">
        <f t="shared" si="145"/>
        <v>2.2864436253142792</v>
      </c>
    </row>
    <row r="78" spans="1:41" s="1" customFormat="1" ht="26.1" customHeight="1" thickBot="1">
      <c r="B78" s="190"/>
      <c r="C78" s="12">
        <v>125</v>
      </c>
      <c r="D78" s="12">
        <v>45</v>
      </c>
      <c r="E78" s="12">
        <v>180</v>
      </c>
      <c r="F78" s="12">
        <f t="shared" si="130"/>
        <v>265</v>
      </c>
      <c r="G78" s="12">
        <f t="shared" si="131"/>
        <v>105</v>
      </c>
      <c r="H78" s="12">
        <f t="shared" si="96"/>
        <v>280</v>
      </c>
      <c r="I78" s="12">
        <f t="shared" si="132"/>
        <v>319.47574364968784</v>
      </c>
      <c r="J78" s="12">
        <f t="shared" si="142"/>
        <v>1.75</v>
      </c>
      <c r="K78" s="57">
        <v>55</v>
      </c>
      <c r="L78" s="12">
        <f t="shared" si="146"/>
        <v>10</v>
      </c>
      <c r="M78" s="12">
        <f t="shared" si="97"/>
        <v>488.16510277390739</v>
      </c>
      <c r="N78" s="12">
        <f t="shared" si="98"/>
        <v>399.88144188779205</v>
      </c>
      <c r="O78" s="12">
        <f t="shared" si="99"/>
        <v>3.0510318923369213</v>
      </c>
      <c r="P78" s="13">
        <f t="shared" si="100"/>
        <v>69.737871824843907</v>
      </c>
      <c r="Q78" s="13">
        <f t="shared" si="101"/>
        <v>173.14082995760197</v>
      </c>
      <c r="R78" s="13">
        <f t="shared" si="113"/>
        <v>110.70885523593671</v>
      </c>
      <c r="S78" s="93">
        <f t="shared" si="133"/>
        <v>52.303403868632934</v>
      </c>
      <c r="T78" s="12">
        <f t="shared" si="134"/>
        <v>31.320605372037956</v>
      </c>
      <c r="U78" s="37">
        <f t="shared" si="116"/>
        <v>2.5627893513430156</v>
      </c>
      <c r="V78" s="45">
        <f t="shared" si="135"/>
        <v>5.5986039896668913</v>
      </c>
      <c r="W78" s="45">
        <f t="shared" si="143"/>
        <v>3.7892207108689955</v>
      </c>
      <c r="X78" s="83">
        <v>-20</v>
      </c>
      <c r="Y78" s="14">
        <f t="shared" si="147"/>
        <v>25</v>
      </c>
      <c r="Z78" s="12">
        <f t="shared" si="102"/>
        <v>297.96977629325539</v>
      </c>
      <c r="AA78" s="12">
        <f t="shared" si="103"/>
        <v>101.91166559453666</v>
      </c>
      <c r="AB78" s="37">
        <f t="shared" si="104"/>
        <v>1.8623111018328462</v>
      </c>
      <c r="AC78" s="13">
        <f t="shared" si="136"/>
        <v>42.567110899036486</v>
      </c>
      <c r="AD78" s="13">
        <f t="shared" si="105"/>
        <v>116.6905616467854</v>
      </c>
      <c r="AE78" s="13">
        <f t="shared" si="106"/>
        <v>71.936780063238885</v>
      </c>
      <c r="AF78" s="93">
        <f t="shared" si="137"/>
        <v>31.925333174277363</v>
      </c>
      <c r="AG78" s="93">
        <f t="shared" si="138"/>
        <v>22.577615946243231</v>
      </c>
      <c r="AH78" s="17">
        <f t="shared" si="107"/>
        <v>3.5751168803760511</v>
      </c>
      <c r="AI78" s="45">
        <f t="shared" si="108"/>
        <v>3.6287526397191465</v>
      </c>
      <c r="AJ78" s="45">
        <f t="shared" si="139"/>
        <v>2.50011921558895</v>
      </c>
      <c r="AK78" s="56">
        <f t="shared" si="140"/>
        <v>0.25946214812412921</v>
      </c>
      <c r="AL78" s="57">
        <f t="shared" si="109"/>
        <v>1.8659120383492311</v>
      </c>
      <c r="AM78" s="57">
        <f t="shared" si="141"/>
        <v>1.2221126771388762</v>
      </c>
      <c r="AN78" s="87">
        <f t="shared" si="144"/>
        <v>9.400739810527929</v>
      </c>
      <c r="AO78" s="88">
        <f t="shared" si="145"/>
        <v>2.2864436253142792</v>
      </c>
    </row>
    <row r="79" spans="1:41" s="1" customFormat="1" ht="26.1" customHeight="1">
      <c r="A79" s="2"/>
      <c r="B79" s="19" t="s">
        <v>18</v>
      </c>
      <c r="C79" s="73" t="s">
        <v>18</v>
      </c>
      <c r="D79" s="191" t="s">
        <v>12</v>
      </c>
      <c r="E79" s="6" t="s">
        <v>21</v>
      </c>
      <c r="F79" s="204" t="s">
        <v>75</v>
      </c>
      <c r="G79" s="204" t="s">
        <v>76</v>
      </c>
      <c r="H79" s="206" t="s">
        <v>1</v>
      </c>
      <c r="I79" s="6" t="s">
        <v>17</v>
      </c>
      <c r="J79" s="206" t="s">
        <v>3</v>
      </c>
      <c r="K79" s="191" t="s">
        <v>27</v>
      </c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 t="s">
        <v>28</v>
      </c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2" t="s">
        <v>17</v>
      </c>
      <c r="AL79" s="192"/>
      <c r="AM79" s="192"/>
      <c r="AN79" s="6" t="s">
        <v>23</v>
      </c>
      <c r="AO79" s="193" t="s">
        <v>24</v>
      </c>
    </row>
    <row r="80" spans="1:41" s="1" customFormat="1" ht="26.1" customHeight="1">
      <c r="A80" s="2"/>
      <c r="B80" s="20" t="s">
        <v>19</v>
      </c>
      <c r="C80" s="74" t="s">
        <v>19</v>
      </c>
      <c r="D80" s="208"/>
      <c r="E80" s="22" t="s">
        <v>46</v>
      </c>
      <c r="F80" s="205"/>
      <c r="G80" s="205"/>
      <c r="H80" s="199"/>
      <c r="I80" s="23" t="s">
        <v>29</v>
      </c>
      <c r="J80" s="207"/>
      <c r="K80" s="78" t="s">
        <v>42</v>
      </c>
      <c r="L80" s="21" t="s">
        <v>43</v>
      </c>
      <c r="M80" s="10" t="s">
        <v>0</v>
      </c>
      <c r="N80" s="10" t="s">
        <v>2</v>
      </c>
      <c r="O80" s="10" t="s">
        <v>30</v>
      </c>
      <c r="P80" s="10" t="s">
        <v>4</v>
      </c>
      <c r="Q80" s="10" t="s">
        <v>36</v>
      </c>
      <c r="R80" s="10" t="s">
        <v>38</v>
      </c>
      <c r="S80" s="10" t="s">
        <v>5</v>
      </c>
      <c r="T80" s="10" t="s">
        <v>6</v>
      </c>
      <c r="U80" s="195" t="s">
        <v>7</v>
      </c>
      <c r="V80" s="7" t="s">
        <v>31</v>
      </c>
      <c r="W80" s="7" t="s">
        <v>32</v>
      </c>
      <c r="X80" s="78" t="s">
        <v>45</v>
      </c>
      <c r="Y80" s="21" t="s">
        <v>44</v>
      </c>
      <c r="Z80" s="10" t="s">
        <v>33</v>
      </c>
      <c r="AA80" s="10" t="s">
        <v>15</v>
      </c>
      <c r="AB80" s="41" t="s">
        <v>16</v>
      </c>
      <c r="AC80" s="10" t="s">
        <v>8</v>
      </c>
      <c r="AD80" s="10" t="s">
        <v>37</v>
      </c>
      <c r="AE80" s="10" t="s">
        <v>39</v>
      </c>
      <c r="AF80" s="10" t="s">
        <v>9</v>
      </c>
      <c r="AG80" s="10" t="s">
        <v>10</v>
      </c>
      <c r="AH80" s="197" t="s">
        <v>11</v>
      </c>
      <c r="AI80" s="7" t="s">
        <v>31</v>
      </c>
      <c r="AJ80" s="7" t="s">
        <v>32</v>
      </c>
      <c r="AK80" s="52" t="s">
        <v>22</v>
      </c>
      <c r="AL80" s="52" t="s">
        <v>25</v>
      </c>
      <c r="AM80" s="52" t="s">
        <v>26</v>
      </c>
      <c r="AN80" s="8" t="s">
        <v>14</v>
      </c>
      <c r="AO80" s="194"/>
    </row>
    <row r="81" spans="1:41" s="1" customFormat="1" ht="29.45" customHeight="1" thickBot="1">
      <c r="A81" s="3"/>
      <c r="B81" s="76" t="s">
        <v>47</v>
      </c>
      <c r="C81" s="75" t="s">
        <v>47</v>
      </c>
      <c r="D81" s="22" t="s">
        <v>34</v>
      </c>
      <c r="E81" s="22" t="s">
        <v>20</v>
      </c>
      <c r="F81" s="22" t="s">
        <v>13</v>
      </c>
      <c r="G81" s="22" t="s">
        <v>13</v>
      </c>
      <c r="H81" s="22" t="s">
        <v>13</v>
      </c>
      <c r="I81" s="22" t="s">
        <v>13</v>
      </c>
      <c r="J81" s="199"/>
      <c r="K81" s="79" t="s">
        <v>34</v>
      </c>
      <c r="L81" s="22" t="s">
        <v>34</v>
      </c>
      <c r="M81" s="22" t="s">
        <v>13</v>
      </c>
      <c r="N81" s="22" t="s">
        <v>13</v>
      </c>
      <c r="O81" s="22"/>
      <c r="P81" s="22" t="s">
        <v>13</v>
      </c>
      <c r="Q81" s="22" t="s">
        <v>13</v>
      </c>
      <c r="R81" s="22" t="s">
        <v>13</v>
      </c>
      <c r="S81" s="22" t="s">
        <v>13</v>
      </c>
      <c r="T81" s="22" t="s">
        <v>13</v>
      </c>
      <c r="U81" s="196"/>
      <c r="V81" s="199" t="s">
        <v>35</v>
      </c>
      <c r="W81" s="199"/>
      <c r="X81" s="79" t="s">
        <v>34</v>
      </c>
      <c r="Y81" s="22" t="s">
        <v>34</v>
      </c>
      <c r="Z81" s="22" t="s">
        <v>13</v>
      </c>
      <c r="AA81" s="22" t="s">
        <v>13</v>
      </c>
      <c r="AB81" s="42"/>
      <c r="AC81" s="22" t="s">
        <v>13</v>
      </c>
      <c r="AD81" s="22" t="s">
        <v>13</v>
      </c>
      <c r="AE81" s="22" t="s">
        <v>13</v>
      </c>
      <c r="AF81" s="22" t="s">
        <v>13</v>
      </c>
      <c r="AG81" s="22" t="s">
        <v>13</v>
      </c>
      <c r="AH81" s="198"/>
      <c r="AI81" s="199" t="s">
        <v>35</v>
      </c>
      <c r="AJ81" s="199"/>
      <c r="AK81" s="53" t="s">
        <v>51</v>
      </c>
      <c r="AL81" s="200" t="s">
        <v>35</v>
      </c>
      <c r="AM81" s="201"/>
      <c r="AN81" s="202" t="s">
        <v>73</v>
      </c>
      <c r="AO81" s="203"/>
    </row>
    <row r="82" spans="1:41" s="1" customFormat="1" ht="26.1" customHeight="1">
      <c r="A82" s="3"/>
      <c r="B82" s="188">
        <v>150</v>
      </c>
      <c r="C82" s="5">
        <v>150</v>
      </c>
      <c r="D82" s="5">
        <v>0</v>
      </c>
      <c r="E82" s="5">
        <v>180</v>
      </c>
      <c r="F82" s="5">
        <f>C82+20+E82-60</f>
        <v>290</v>
      </c>
      <c r="G82" s="5">
        <f>C82-20</f>
        <v>130</v>
      </c>
      <c r="H82" s="5">
        <f t="shared" si="96"/>
        <v>280</v>
      </c>
      <c r="I82" s="5">
        <f>2*P82+E82</f>
        <v>272.37604307034013</v>
      </c>
      <c r="J82" s="5">
        <v>1.75</v>
      </c>
      <c r="K82" s="51">
        <v>30</v>
      </c>
      <c r="L82" s="5">
        <f t="shared" si="146"/>
        <v>30</v>
      </c>
      <c r="M82" s="5">
        <f t="shared" si="97"/>
        <v>323.31615074619043</v>
      </c>
      <c r="N82" s="5">
        <f t="shared" ref="N82:N101" si="148">H82*TAN(K82*PI()/180)</f>
        <v>161.65807537309522</v>
      </c>
      <c r="O82" s="5">
        <f t="shared" si="99"/>
        <v>2.0207259421636898</v>
      </c>
      <c r="P82" s="24">
        <f t="shared" si="100"/>
        <v>46.188021535170058</v>
      </c>
      <c r="Q82" s="24">
        <f t="shared" si="101"/>
        <v>124.32275796549942</v>
      </c>
      <c r="R82" s="24">
        <f t="shared" si="113"/>
        <v>81.213937866007356</v>
      </c>
      <c r="S82" s="92">
        <f>30/COS(K82*PI()/180)</f>
        <v>34.641016151377542</v>
      </c>
      <c r="T82" s="5">
        <f>20/COS(ATAN((N82+R82-Q82)/H82))</f>
        <v>21.718740840658871</v>
      </c>
      <c r="U82" s="35">
        <f t="shared" si="116"/>
        <v>3.7115374447904514</v>
      </c>
      <c r="V82" s="25">
        <f>(P82*J82*(F82^2-G82^2)/2+J82*(F82^3-G82^3)/(6*U82))/1000000</f>
        <v>4.4597870593762003</v>
      </c>
      <c r="W82" s="25">
        <f>(J82*(P82+S82+T82)*(F82-G82)*60+J82*(F82^2-G82^2)*60/(2*U82))/1000000</f>
        <v>2.6733521624508687</v>
      </c>
      <c r="X82" s="80">
        <v>30</v>
      </c>
      <c r="Y82" s="72">
        <f>X82+D82</f>
        <v>30</v>
      </c>
      <c r="Z82" s="5">
        <f t="shared" si="102"/>
        <v>323.31615074619043</v>
      </c>
      <c r="AA82" s="5">
        <f t="shared" ref="AA82:AA101" si="149">H82*TAN(ABS(X82)*PI()/180)</f>
        <v>161.65807537309522</v>
      </c>
      <c r="AB82" s="35">
        <f t="shared" si="104"/>
        <v>2.0207259421636898</v>
      </c>
      <c r="AC82" s="24">
        <f>40/COS(ABS(X82)*PI()/180)</f>
        <v>46.188021535170058</v>
      </c>
      <c r="AD82" s="24">
        <f t="shared" si="105"/>
        <v>124.32275796549942</v>
      </c>
      <c r="AE82" s="24">
        <f t="shared" si="106"/>
        <v>81.213937866007356</v>
      </c>
      <c r="AF82" s="92">
        <f>30/COS(X82*PI()/180)</f>
        <v>34.641016151377542</v>
      </c>
      <c r="AG82" s="92">
        <f>IF(X82&gt;0,20/COS(ATAN((AA82+AE82-AD82)/H82)),20/COS(ATAN((AA82-AE82+AD82)/H82)))</f>
        <v>21.718740840658871</v>
      </c>
      <c r="AH82" s="26">
        <f t="shared" si="107"/>
        <v>3.7115374447904514</v>
      </c>
      <c r="AI82" s="25">
        <f t="shared" si="108"/>
        <v>4.4597870593762003</v>
      </c>
      <c r="AJ82" s="25">
        <f>(J82*(AC82+AF82+AG82)*(F82-G82)*60+J82*(F82^2-G82^2)*60/(2*AH82))/1000000</f>
        <v>2.6733521624508687</v>
      </c>
      <c r="AK82" s="54">
        <f>(0.2*0.4-0.05*0.05/2)*(I82/100+0.1)</f>
        <v>0.2223711339178929</v>
      </c>
      <c r="AL82" s="51">
        <f t="shared" ref="AL82:AL101" si="150">(F82/100*I82/100-PI()*((E82+2*20)/100)^2/4)*40/100</f>
        <v>1.6390312552784851</v>
      </c>
      <c r="AM82" s="51">
        <f>0.6*0.6*(I82/100+0.2)</f>
        <v>1.0525537550532245</v>
      </c>
      <c r="AN82" s="89">
        <f>IF(X82&gt;0,(E82+E82+N82+AA82)*H82/2/10000*0.4+(E82+N82+AA82+R82+T82+AE82+AG82)/100*2*0.4,(E82+E82+N82-AA82)*H82/2/10000*0.4+(E82+N82-AA82+R82+T82+AE82+AG82)/100*2*0.4)</f>
        <v>9.5000225094548494</v>
      </c>
      <c r="AO82" s="90">
        <f>IF(X82&gt;0,(E82+N82+AA82+R82+T82+AE82+AG82)/100*0.8*0.4,(E82+N82-AA82+R82+T82+AE82+AG82)/100*0.8*0.4)</f>
        <v>2.2693808261104733</v>
      </c>
    </row>
    <row r="83" spans="1:41" s="1" customFormat="1" ht="26.1" customHeight="1">
      <c r="A83" s="4"/>
      <c r="B83" s="189"/>
      <c r="C83" s="7">
        <v>150</v>
      </c>
      <c r="D83" s="7">
        <v>5</v>
      </c>
      <c r="E83" s="7">
        <v>180</v>
      </c>
      <c r="F83" s="7">
        <f t="shared" ref="F83:F91" si="151">C83+20+E83-60</f>
        <v>290</v>
      </c>
      <c r="G83" s="7">
        <f t="shared" ref="G83:G91" si="152">C83-20</f>
        <v>130</v>
      </c>
      <c r="H83" s="7">
        <f t="shared" si="96"/>
        <v>280</v>
      </c>
      <c r="I83" s="7">
        <f t="shared" ref="I83:I91" si="153">2*P83+E83</f>
        <v>277.66196710091651</v>
      </c>
      <c r="J83" s="7">
        <f>J82</f>
        <v>1.75</v>
      </c>
      <c r="K83" s="52">
        <v>35</v>
      </c>
      <c r="L83" s="7">
        <f t="shared" si="146"/>
        <v>30</v>
      </c>
      <c r="M83" s="7">
        <f t="shared" si="97"/>
        <v>341.81688485320768</v>
      </c>
      <c r="N83" s="7">
        <f t="shared" si="148"/>
        <v>196.05811069871871</v>
      </c>
      <c r="O83" s="7">
        <f t="shared" si="99"/>
        <v>2.1363555303325481</v>
      </c>
      <c r="P83" s="9">
        <f t="shared" si="100"/>
        <v>48.830983550458242</v>
      </c>
      <c r="Q83" s="9">
        <f t="shared" si="101"/>
        <v>130.63422525576479</v>
      </c>
      <c r="R83" s="9">
        <f t="shared" si="113"/>
        <v>85.501402245940483</v>
      </c>
      <c r="S83" s="91">
        <f t="shared" ref="S83:S101" si="154">30/COS(K83*PI()/180)</f>
        <v>36.623237662843678</v>
      </c>
      <c r="T83" s="7">
        <f t="shared" ref="T83:T91" si="155">20/COS(ATAN((N83+R83-Q83)/H83))</f>
        <v>22.720399274298607</v>
      </c>
      <c r="U83" s="36">
        <f t="shared" si="116"/>
        <v>3.5450917830947986</v>
      </c>
      <c r="V83" s="44">
        <f t="shared" ref="V83:V91" si="156">(P83*J83*(F83^2-G83^2)/2+J83*(F83^3-G83^3)/(6*U83))/1000000</f>
        <v>4.6970725769435457</v>
      </c>
      <c r="W83" s="44">
        <f>(J83*(P83+S83+T83)*(F83-G83)*60+J83*(F83^2-G83^2)*60/(2*U83))/1000000</f>
        <v>2.8125123715583147</v>
      </c>
      <c r="X83" s="81">
        <v>0</v>
      </c>
      <c r="Y83" s="11">
        <f>X83+D83</f>
        <v>5</v>
      </c>
      <c r="Z83" s="7">
        <f t="shared" si="102"/>
        <v>280</v>
      </c>
      <c r="AA83" s="7">
        <f t="shared" si="149"/>
        <v>0</v>
      </c>
      <c r="AB83" s="36">
        <f t="shared" si="104"/>
        <v>1.75</v>
      </c>
      <c r="AC83" s="9">
        <f t="shared" ref="AC83:AC91" si="157">40/COS(ABS(X83)*PI()/180)</f>
        <v>40</v>
      </c>
      <c r="AD83" s="9">
        <f t="shared" si="105"/>
        <v>112.5</v>
      </c>
      <c r="AE83" s="9">
        <f t="shared" si="106"/>
        <v>72.5</v>
      </c>
      <c r="AF83" s="91">
        <f t="shared" ref="AF83:AF91" si="158">30/COS(X83*PI()/180)</f>
        <v>30</v>
      </c>
      <c r="AG83" s="91">
        <f t="shared" ref="AG83:AG91" si="159">IF(X83&gt;0,20/COS(ATAN((AA83+AE83-AD83)/H83)),20/COS(ATAN((AA83-AE83+AD83)/H83)))</f>
        <v>20.203050891044214</v>
      </c>
      <c r="AH83" s="16">
        <f t="shared" si="107"/>
        <v>4</v>
      </c>
      <c r="AI83" s="44">
        <f t="shared" si="108"/>
        <v>3.9701666666666671</v>
      </c>
      <c r="AJ83" s="44">
        <f t="shared" ref="AJ83:AJ91" si="160">(J83*(AC83+AF83+AG83)*(F83-G83)*60+J83*(F83^2-G83^2)*60/(2*AH83))/1000000</f>
        <v>2.3974112549695428</v>
      </c>
      <c r="AK83" s="55">
        <f t="shared" ref="AK83:AK91" si="161">(0.2*0.4-0.05*0.05/2)*(I83/100+0.1)</f>
        <v>0.22653379909197183</v>
      </c>
      <c r="AL83" s="52">
        <f t="shared" si="150"/>
        <v>1.7003479740331715</v>
      </c>
      <c r="AM83" s="52">
        <f t="shared" ref="AM83:AM91" si="162">0.6*0.6*(I83/100+0.2)</f>
        <v>1.0715830815632996</v>
      </c>
      <c r="AN83" s="85">
        <f>IF(X83&gt;0,(E83+E83+N83+AA83)*H83/2/10000*0.4+(E83+N83+AA83+R83+T83+AE83+AG83)/100*2*0.4,(E83+E83+N83-AA83)*H83/2/10000*0.4+(E83+N83-AA83+R83+T83+AE83+AG83)/100*2*0.4)</f>
        <v>7.7297891247928412</v>
      </c>
      <c r="AO83" s="86">
        <f>IF(X83&gt;0,(E83+N83+AA83+R83+T83+AE83+AG83)/100*0.8*0.4,(E83+N83-AA83+R83+T83+AE83+AG83)/100*0.8*0.4)</f>
        <v>1.8463454819520064</v>
      </c>
    </row>
    <row r="84" spans="1:41" s="1" customFormat="1" ht="26.1" customHeight="1">
      <c r="A84" s="4"/>
      <c r="B84" s="189"/>
      <c r="C84" s="7">
        <v>150</v>
      </c>
      <c r="D84" s="7">
        <v>10</v>
      </c>
      <c r="E84" s="7">
        <v>180</v>
      </c>
      <c r="F84" s="7">
        <f t="shared" si="151"/>
        <v>290</v>
      </c>
      <c r="G84" s="7">
        <f t="shared" si="152"/>
        <v>130</v>
      </c>
      <c r="H84" s="7">
        <f t="shared" si="96"/>
        <v>280</v>
      </c>
      <c r="I84" s="7">
        <f t="shared" si="153"/>
        <v>277.66196710091651</v>
      </c>
      <c r="J84" s="7">
        <f t="shared" ref="J84:J91" si="163">J83</f>
        <v>1.75</v>
      </c>
      <c r="K84" s="52">
        <v>35</v>
      </c>
      <c r="L84" s="7">
        <f t="shared" si="146"/>
        <v>25</v>
      </c>
      <c r="M84" s="7">
        <f t="shared" si="97"/>
        <v>341.81688485320768</v>
      </c>
      <c r="N84" s="7">
        <f t="shared" si="148"/>
        <v>196.05811069871871</v>
      </c>
      <c r="O84" s="7">
        <f t="shared" si="99"/>
        <v>2.1363555303325481</v>
      </c>
      <c r="P84" s="9">
        <f t="shared" si="100"/>
        <v>48.830983550458242</v>
      </c>
      <c r="Q84" s="9">
        <f t="shared" si="101"/>
        <v>130.63422525576479</v>
      </c>
      <c r="R84" s="9">
        <f t="shared" si="113"/>
        <v>85.501402245940483</v>
      </c>
      <c r="S84" s="91">
        <f t="shared" si="154"/>
        <v>36.623237662843678</v>
      </c>
      <c r="T84" s="7">
        <f t="shared" si="155"/>
        <v>22.720399274298607</v>
      </c>
      <c r="U84" s="36">
        <f t="shared" si="116"/>
        <v>3.5450917830947986</v>
      </c>
      <c r="V84" s="44">
        <f t="shared" si="156"/>
        <v>4.6970725769435457</v>
      </c>
      <c r="W84" s="44">
        <f t="shared" ref="W84:W91" si="164">(J84*(P84+S84+T84)*(F84-G84)*60+J84*(F84^2-G84^2)*60/(2*U84))/1000000</f>
        <v>2.8125123715583147</v>
      </c>
      <c r="X84" s="81">
        <v>0</v>
      </c>
      <c r="Y84" s="11">
        <f>X84+D84</f>
        <v>10</v>
      </c>
      <c r="Z84" s="7">
        <f t="shared" si="102"/>
        <v>280</v>
      </c>
      <c r="AA84" s="7">
        <f t="shared" si="149"/>
        <v>0</v>
      </c>
      <c r="AB84" s="36">
        <f t="shared" si="104"/>
        <v>1.75</v>
      </c>
      <c r="AC84" s="9">
        <f t="shared" si="157"/>
        <v>40</v>
      </c>
      <c r="AD84" s="9">
        <f t="shared" si="105"/>
        <v>112.5</v>
      </c>
      <c r="AE84" s="9">
        <f t="shared" si="106"/>
        <v>72.5</v>
      </c>
      <c r="AF84" s="91">
        <f t="shared" si="158"/>
        <v>30</v>
      </c>
      <c r="AG84" s="91">
        <f t="shared" si="159"/>
        <v>20.203050891044214</v>
      </c>
      <c r="AH84" s="16">
        <f t="shared" si="107"/>
        <v>4</v>
      </c>
      <c r="AI84" s="44">
        <f t="shared" si="108"/>
        <v>3.9701666666666671</v>
      </c>
      <c r="AJ84" s="44">
        <f t="shared" si="160"/>
        <v>2.3974112549695428</v>
      </c>
      <c r="AK84" s="55">
        <f t="shared" si="161"/>
        <v>0.22653379909197183</v>
      </c>
      <c r="AL84" s="52">
        <f t="shared" si="150"/>
        <v>1.7003479740331715</v>
      </c>
      <c r="AM84" s="52">
        <f t="shared" si="162"/>
        <v>1.0715830815632996</v>
      </c>
      <c r="AN84" s="85">
        <f t="shared" ref="AN84:AN91" si="165">IF(X84&gt;0,(E84+E84+N84+AA84)*H84/2/10000*0.4+(E84+N84+AA84+R84+T84+AE84+AG84)/100*2*0.4,(E84+E84+N84-AA84)*H84/2/10000*0.4+(E84+N84-AA84+R84+T84+AE84+AG84)/100*2*0.4)</f>
        <v>7.7297891247928412</v>
      </c>
      <c r="AO84" s="86">
        <f t="shared" ref="AO84:AO91" si="166">IF(X84&gt;0,(E84+N84+AA84+R84+T84+AE84+AG84)/100*0.8*0.4,(E84+N84-AA84+R84+T84+AE84+AG84)/100*0.8*0.4)</f>
        <v>1.8463454819520064</v>
      </c>
    </row>
    <row r="85" spans="1:41" s="1" customFormat="1" ht="26.1" customHeight="1">
      <c r="A85" s="4"/>
      <c r="B85" s="189"/>
      <c r="C85" s="7">
        <v>150</v>
      </c>
      <c r="D85" s="7">
        <v>15</v>
      </c>
      <c r="E85" s="7">
        <v>180</v>
      </c>
      <c r="F85" s="7">
        <f t="shared" si="151"/>
        <v>290</v>
      </c>
      <c r="G85" s="7">
        <f t="shared" si="152"/>
        <v>130</v>
      </c>
      <c r="H85" s="7">
        <f t="shared" si="96"/>
        <v>280</v>
      </c>
      <c r="I85" s="7">
        <f t="shared" si="153"/>
        <v>277.66196710091651</v>
      </c>
      <c r="J85" s="7">
        <f t="shared" si="163"/>
        <v>1.75</v>
      </c>
      <c r="K85" s="52">
        <v>35</v>
      </c>
      <c r="L85" s="7">
        <f>K85-D85</f>
        <v>20</v>
      </c>
      <c r="M85" s="7">
        <f t="shared" si="97"/>
        <v>341.81688485320768</v>
      </c>
      <c r="N85" s="7">
        <f t="shared" si="148"/>
        <v>196.05811069871871</v>
      </c>
      <c r="O85" s="7">
        <f t="shared" si="99"/>
        <v>2.1363555303325481</v>
      </c>
      <c r="P85" s="9">
        <f t="shared" si="100"/>
        <v>48.830983550458242</v>
      </c>
      <c r="Q85" s="9">
        <f t="shared" si="101"/>
        <v>130.63422525576479</v>
      </c>
      <c r="R85" s="9">
        <f t="shared" si="113"/>
        <v>85.501402245940483</v>
      </c>
      <c r="S85" s="91">
        <f t="shared" si="154"/>
        <v>36.623237662843678</v>
      </c>
      <c r="T85" s="7">
        <f t="shared" si="155"/>
        <v>22.720399274298607</v>
      </c>
      <c r="U85" s="36">
        <f t="shared" si="116"/>
        <v>3.5450917830947986</v>
      </c>
      <c r="V85" s="44">
        <f t="shared" si="156"/>
        <v>4.6970725769435457</v>
      </c>
      <c r="W85" s="44">
        <f t="shared" si="164"/>
        <v>2.8125123715583147</v>
      </c>
      <c r="X85" s="81">
        <v>0</v>
      </c>
      <c r="Y85" s="11">
        <f>X85+D85</f>
        <v>15</v>
      </c>
      <c r="Z85" s="7">
        <f t="shared" si="102"/>
        <v>280</v>
      </c>
      <c r="AA85" s="7">
        <f t="shared" si="149"/>
        <v>0</v>
      </c>
      <c r="AB85" s="36">
        <f t="shared" si="104"/>
        <v>1.75</v>
      </c>
      <c r="AC85" s="9">
        <f t="shared" si="157"/>
        <v>40</v>
      </c>
      <c r="AD85" s="9">
        <f t="shared" si="105"/>
        <v>112.5</v>
      </c>
      <c r="AE85" s="9">
        <f t="shared" si="106"/>
        <v>72.5</v>
      </c>
      <c r="AF85" s="91">
        <f t="shared" si="158"/>
        <v>30</v>
      </c>
      <c r="AG85" s="91">
        <f t="shared" si="159"/>
        <v>20.203050891044214</v>
      </c>
      <c r="AH85" s="16">
        <f t="shared" si="107"/>
        <v>4</v>
      </c>
      <c r="AI85" s="44">
        <f t="shared" si="108"/>
        <v>3.9701666666666671</v>
      </c>
      <c r="AJ85" s="44">
        <f t="shared" si="160"/>
        <v>2.3974112549695428</v>
      </c>
      <c r="AK85" s="55">
        <f t="shared" si="161"/>
        <v>0.22653379909197183</v>
      </c>
      <c r="AL85" s="52">
        <f t="shared" si="150"/>
        <v>1.7003479740331715</v>
      </c>
      <c r="AM85" s="52">
        <f t="shared" si="162"/>
        <v>1.0715830815632996</v>
      </c>
      <c r="AN85" s="85">
        <f t="shared" si="165"/>
        <v>7.7297891247928412</v>
      </c>
      <c r="AO85" s="86">
        <f t="shared" si="166"/>
        <v>1.8463454819520064</v>
      </c>
    </row>
    <row r="86" spans="1:41" s="1" customFormat="1" ht="26.1" customHeight="1">
      <c r="B86" s="189"/>
      <c r="C86" s="7">
        <v>150</v>
      </c>
      <c r="D86" s="7">
        <v>20</v>
      </c>
      <c r="E86" s="7">
        <v>180</v>
      </c>
      <c r="F86" s="7">
        <f t="shared" si="151"/>
        <v>290</v>
      </c>
      <c r="G86" s="7">
        <f t="shared" si="152"/>
        <v>130</v>
      </c>
      <c r="H86" s="7">
        <f t="shared" si="96"/>
        <v>280</v>
      </c>
      <c r="I86" s="7">
        <f t="shared" si="153"/>
        <v>277.66196710091651</v>
      </c>
      <c r="J86" s="7">
        <f t="shared" si="163"/>
        <v>1.75</v>
      </c>
      <c r="K86" s="52">
        <v>35</v>
      </c>
      <c r="L86" s="7">
        <f t="shared" ref="L86:L94" si="167">K86-D86</f>
        <v>15</v>
      </c>
      <c r="M86" s="7">
        <f t="shared" si="97"/>
        <v>341.81688485320768</v>
      </c>
      <c r="N86" s="7">
        <f t="shared" si="148"/>
        <v>196.05811069871871</v>
      </c>
      <c r="O86" s="7">
        <f t="shared" si="99"/>
        <v>2.1363555303325481</v>
      </c>
      <c r="P86" s="9">
        <f t="shared" si="100"/>
        <v>48.830983550458242</v>
      </c>
      <c r="Q86" s="9">
        <f t="shared" si="101"/>
        <v>130.63422525576479</v>
      </c>
      <c r="R86" s="9">
        <f t="shared" si="113"/>
        <v>85.501402245940483</v>
      </c>
      <c r="S86" s="91">
        <f t="shared" si="154"/>
        <v>36.623237662843678</v>
      </c>
      <c r="T86" s="7">
        <f t="shared" si="155"/>
        <v>22.720399274298607</v>
      </c>
      <c r="U86" s="36">
        <f t="shared" si="116"/>
        <v>3.5450917830947986</v>
      </c>
      <c r="V86" s="44">
        <f t="shared" si="156"/>
        <v>4.6970725769435457</v>
      </c>
      <c r="W86" s="44">
        <f t="shared" si="164"/>
        <v>2.8125123715583147</v>
      </c>
      <c r="X86" s="81">
        <v>0</v>
      </c>
      <c r="Y86" s="11">
        <f t="shared" ref="Y86:Y91" si="168">X86+D86</f>
        <v>20</v>
      </c>
      <c r="Z86" s="7">
        <f t="shared" si="102"/>
        <v>280</v>
      </c>
      <c r="AA86" s="7">
        <f t="shared" si="149"/>
        <v>0</v>
      </c>
      <c r="AB86" s="36">
        <f t="shared" si="104"/>
        <v>1.75</v>
      </c>
      <c r="AC86" s="9">
        <f t="shared" si="157"/>
        <v>40</v>
      </c>
      <c r="AD86" s="9">
        <f t="shared" si="105"/>
        <v>112.5</v>
      </c>
      <c r="AE86" s="9">
        <f t="shared" si="106"/>
        <v>72.5</v>
      </c>
      <c r="AF86" s="91">
        <f t="shared" si="158"/>
        <v>30</v>
      </c>
      <c r="AG86" s="91">
        <f t="shared" si="159"/>
        <v>20.203050891044214</v>
      </c>
      <c r="AH86" s="16">
        <f t="shared" si="107"/>
        <v>4</v>
      </c>
      <c r="AI86" s="44">
        <f t="shared" si="108"/>
        <v>3.9701666666666671</v>
      </c>
      <c r="AJ86" s="44">
        <f t="shared" si="160"/>
        <v>2.3974112549695428</v>
      </c>
      <c r="AK86" s="55">
        <f t="shared" si="161"/>
        <v>0.22653379909197183</v>
      </c>
      <c r="AL86" s="52">
        <f t="shared" si="150"/>
        <v>1.7003479740331715</v>
      </c>
      <c r="AM86" s="52">
        <f t="shared" si="162"/>
        <v>1.0715830815632996</v>
      </c>
      <c r="AN86" s="85">
        <f t="shared" si="165"/>
        <v>7.7297891247928412</v>
      </c>
      <c r="AO86" s="86">
        <f t="shared" si="166"/>
        <v>1.8463454819520064</v>
      </c>
    </row>
    <row r="87" spans="1:41" s="1" customFormat="1" ht="26.1" customHeight="1">
      <c r="B87" s="189"/>
      <c r="C87" s="7">
        <v>150</v>
      </c>
      <c r="D87" s="7">
        <v>25</v>
      </c>
      <c r="E87" s="7">
        <v>180</v>
      </c>
      <c r="F87" s="7">
        <f t="shared" si="151"/>
        <v>290</v>
      </c>
      <c r="G87" s="7">
        <f t="shared" si="152"/>
        <v>130</v>
      </c>
      <c r="H87" s="7">
        <f t="shared" si="96"/>
        <v>280</v>
      </c>
      <c r="I87" s="7">
        <f t="shared" si="153"/>
        <v>319.47574364968784</v>
      </c>
      <c r="J87" s="7">
        <f t="shared" si="163"/>
        <v>1.75</v>
      </c>
      <c r="K87" s="52">
        <v>55</v>
      </c>
      <c r="L87" s="7">
        <f t="shared" si="167"/>
        <v>30</v>
      </c>
      <c r="M87" s="7">
        <f t="shared" si="97"/>
        <v>488.16510277390739</v>
      </c>
      <c r="N87" s="7">
        <f t="shared" si="148"/>
        <v>399.88144188779205</v>
      </c>
      <c r="O87" s="7">
        <f t="shared" si="99"/>
        <v>3.0510318923369213</v>
      </c>
      <c r="P87" s="9">
        <f t="shared" si="100"/>
        <v>69.737871824843907</v>
      </c>
      <c r="Q87" s="9">
        <f t="shared" si="101"/>
        <v>182.89582600786215</v>
      </c>
      <c r="R87" s="9">
        <f t="shared" si="113"/>
        <v>120.46385128619691</v>
      </c>
      <c r="S87" s="91">
        <f t="shared" si="154"/>
        <v>52.303403868632934</v>
      </c>
      <c r="T87" s="7">
        <f t="shared" si="155"/>
        <v>31.320605372037953</v>
      </c>
      <c r="U87" s="36">
        <f t="shared" si="116"/>
        <v>2.5627893513430156</v>
      </c>
      <c r="V87" s="44">
        <f t="shared" si="156"/>
        <v>6.6262203740201873</v>
      </c>
      <c r="W87" s="44">
        <f t="shared" si="164"/>
        <v>3.9531046445133668</v>
      </c>
      <c r="X87" s="82">
        <v>-20</v>
      </c>
      <c r="Y87" s="11">
        <f t="shared" si="168"/>
        <v>5</v>
      </c>
      <c r="Z87" s="7">
        <f t="shared" si="102"/>
        <v>297.96977629325539</v>
      </c>
      <c r="AA87" s="7">
        <f t="shared" si="149"/>
        <v>101.91166559453666</v>
      </c>
      <c r="AB87" s="36">
        <f t="shared" si="104"/>
        <v>1.8623111018328462</v>
      </c>
      <c r="AC87" s="9">
        <f t="shared" si="157"/>
        <v>42.567110899036486</v>
      </c>
      <c r="AD87" s="9">
        <f t="shared" si="105"/>
        <v>123.68334001921454</v>
      </c>
      <c r="AE87" s="9">
        <f t="shared" si="106"/>
        <v>78.929558435668042</v>
      </c>
      <c r="AF87" s="91">
        <f t="shared" si="158"/>
        <v>31.925333174277363</v>
      </c>
      <c r="AG87" s="91">
        <f t="shared" si="159"/>
        <v>22.577615946243231</v>
      </c>
      <c r="AH87" s="16">
        <f t="shared" si="107"/>
        <v>3.5751168803760511</v>
      </c>
      <c r="AI87" s="44">
        <f t="shared" si="108"/>
        <v>4.3134230600077332</v>
      </c>
      <c r="AJ87" s="44">
        <f t="shared" si="160"/>
        <v>2.6175978922457599</v>
      </c>
      <c r="AK87" s="55">
        <f t="shared" si="161"/>
        <v>0.25946214812412921</v>
      </c>
      <c r="AL87" s="52">
        <f t="shared" si="150"/>
        <v>2.1853877819989189</v>
      </c>
      <c r="AM87" s="52">
        <f t="shared" si="162"/>
        <v>1.2221126771388762</v>
      </c>
      <c r="AN87" s="85">
        <f t="shared" si="165"/>
        <v>9.534722005909444</v>
      </c>
      <c r="AO87" s="86">
        <f t="shared" si="166"/>
        <v>2.3400365034668851</v>
      </c>
    </row>
    <row r="88" spans="1:41" s="1" customFormat="1" ht="26.1" customHeight="1">
      <c r="B88" s="189"/>
      <c r="C88" s="7">
        <v>150</v>
      </c>
      <c r="D88" s="7">
        <v>30</v>
      </c>
      <c r="E88" s="7">
        <v>180</v>
      </c>
      <c r="F88" s="7">
        <f t="shared" si="151"/>
        <v>290</v>
      </c>
      <c r="G88" s="7">
        <f t="shared" si="152"/>
        <v>130</v>
      </c>
      <c r="H88" s="7">
        <f t="shared" si="96"/>
        <v>280</v>
      </c>
      <c r="I88" s="7">
        <f t="shared" si="153"/>
        <v>319.47574364968784</v>
      </c>
      <c r="J88" s="7">
        <f t="shared" si="163"/>
        <v>1.75</v>
      </c>
      <c r="K88" s="52">
        <v>55</v>
      </c>
      <c r="L88" s="7">
        <f t="shared" si="167"/>
        <v>25</v>
      </c>
      <c r="M88" s="7">
        <f t="shared" si="97"/>
        <v>488.16510277390739</v>
      </c>
      <c r="N88" s="7">
        <f t="shared" si="148"/>
        <v>399.88144188779205</v>
      </c>
      <c r="O88" s="7">
        <f t="shared" si="99"/>
        <v>3.0510318923369213</v>
      </c>
      <c r="P88" s="9">
        <f t="shared" si="100"/>
        <v>69.737871824843907</v>
      </c>
      <c r="Q88" s="9">
        <f t="shared" si="101"/>
        <v>182.89582600786215</v>
      </c>
      <c r="R88" s="9">
        <f t="shared" si="113"/>
        <v>120.46385128619691</v>
      </c>
      <c r="S88" s="91">
        <f t="shared" si="154"/>
        <v>52.303403868632934</v>
      </c>
      <c r="T88" s="7">
        <f t="shared" si="155"/>
        <v>31.320605372037953</v>
      </c>
      <c r="U88" s="36">
        <f t="shared" si="116"/>
        <v>2.5627893513430156</v>
      </c>
      <c r="V88" s="44">
        <f t="shared" si="156"/>
        <v>6.6262203740201873</v>
      </c>
      <c r="W88" s="44">
        <f t="shared" si="164"/>
        <v>3.9531046445133668</v>
      </c>
      <c r="X88" s="82">
        <v>-20</v>
      </c>
      <c r="Y88" s="11">
        <f t="shared" si="168"/>
        <v>10</v>
      </c>
      <c r="Z88" s="7">
        <f t="shared" si="102"/>
        <v>297.96977629325539</v>
      </c>
      <c r="AA88" s="7">
        <f t="shared" si="149"/>
        <v>101.91166559453666</v>
      </c>
      <c r="AB88" s="36">
        <f t="shared" si="104"/>
        <v>1.8623111018328462</v>
      </c>
      <c r="AC88" s="9">
        <f t="shared" si="157"/>
        <v>42.567110899036486</v>
      </c>
      <c r="AD88" s="9">
        <f t="shared" si="105"/>
        <v>123.68334001921454</v>
      </c>
      <c r="AE88" s="9">
        <f t="shared" si="106"/>
        <v>78.929558435668042</v>
      </c>
      <c r="AF88" s="91">
        <f t="shared" si="158"/>
        <v>31.925333174277363</v>
      </c>
      <c r="AG88" s="91">
        <f t="shared" si="159"/>
        <v>22.577615946243231</v>
      </c>
      <c r="AH88" s="16">
        <f t="shared" si="107"/>
        <v>3.5751168803760511</v>
      </c>
      <c r="AI88" s="44">
        <f t="shared" si="108"/>
        <v>4.3134230600077332</v>
      </c>
      <c r="AJ88" s="44">
        <f t="shared" si="160"/>
        <v>2.6175978922457599</v>
      </c>
      <c r="AK88" s="55">
        <f t="shared" si="161"/>
        <v>0.25946214812412921</v>
      </c>
      <c r="AL88" s="52">
        <f t="shared" si="150"/>
        <v>2.1853877819989189</v>
      </c>
      <c r="AM88" s="52">
        <f t="shared" si="162"/>
        <v>1.2221126771388762</v>
      </c>
      <c r="AN88" s="85">
        <f t="shared" si="165"/>
        <v>9.534722005909444</v>
      </c>
      <c r="AO88" s="86">
        <f t="shared" si="166"/>
        <v>2.3400365034668851</v>
      </c>
    </row>
    <row r="89" spans="1:41" s="1" customFormat="1" ht="26.1" customHeight="1">
      <c r="B89" s="189"/>
      <c r="C89" s="7">
        <v>150</v>
      </c>
      <c r="D89" s="7">
        <v>35</v>
      </c>
      <c r="E89" s="7">
        <v>180</v>
      </c>
      <c r="F89" s="7">
        <f t="shared" si="151"/>
        <v>290</v>
      </c>
      <c r="G89" s="7">
        <f t="shared" si="152"/>
        <v>130</v>
      </c>
      <c r="H89" s="7">
        <f t="shared" si="96"/>
        <v>280</v>
      </c>
      <c r="I89" s="7">
        <f t="shared" si="153"/>
        <v>319.47574364968784</v>
      </c>
      <c r="J89" s="7">
        <f t="shared" si="163"/>
        <v>1.75</v>
      </c>
      <c r="K89" s="52">
        <v>55</v>
      </c>
      <c r="L89" s="7">
        <f t="shared" si="167"/>
        <v>20</v>
      </c>
      <c r="M89" s="7">
        <f t="shared" si="97"/>
        <v>488.16510277390739</v>
      </c>
      <c r="N89" s="7">
        <f t="shared" si="148"/>
        <v>399.88144188779205</v>
      </c>
      <c r="O89" s="7">
        <f t="shared" si="99"/>
        <v>3.0510318923369213</v>
      </c>
      <c r="P89" s="9">
        <f t="shared" si="100"/>
        <v>69.737871824843907</v>
      </c>
      <c r="Q89" s="9">
        <f t="shared" si="101"/>
        <v>182.89582600786215</v>
      </c>
      <c r="R89" s="9">
        <f t="shared" si="113"/>
        <v>120.46385128619691</v>
      </c>
      <c r="S89" s="91">
        <f t="shared" si="154"/>
        <v>52.303403868632934</v>
      </c>
      <c r="T89" s="7">
        <f t="shared" si="155"/>
        <v>31.320605372037953</v>
      </c>
      <c r="U89" s="36">
        <f t="shared" si="116"/>
        <v>2.5627893513430156</v>
      </c>
      <c r="V89" s="44">
        <f t="shared" si="156"/>
        <v>6.6262203740201873</v>
      </c>
      <c r="W89" s="44">
        <f t="shared" si="164"/>
        <v>3.9531046445133668</v>
      </c>
      <c r="X89" s="82">
        <v>-20</v>
      </c>
      <c r="Y89" s="11">
        <f t="shared" si="168"/>
        <v>15</v>
      </c>
      <c r="Z89" s="7">
        <f t="shared" si="102"/>
        <v>297.96977629325539</v>
      </c>
      <c r="AA89" s="7">
        <f t="shared" si="149"/>
        <v>101.91166559453666</v>
      </c>
      <c r="AB89" s="36">
        <f t="shared" si="104"/>
        <v>1.8623111018328462</v>
      </c>
      <c r="AC89" s="9">
        <f t="shared" si="157"/>
        <v>42.567110899036486</v>
      </c>
      <c r="AD89" s="9">
        <f t="shared" si="105"/>
        <v>123.68334001921454</v>
      </c>
      <c r="AE89" s="9">
        <f t="shared" si="106"/>
        <v>78.929558435668042</v>
      </c>
      <c r="AF89" s="91">
        <f t="shared" si="158"/>
        <v>31.925333174277363</v>
      </c>
      <c r="AG89" s="91">
        <f t="shared" si="159"/>
        <v>22.577615946243231</v>
      </c>
      <c r="AH89" s="16">
        <f t="shared" si="107"/>
        <v>3.5751168803760511</v>
      </c>
      <c r="AI89" s="44">
        <f t="shared" si="108"/>
        <v>4.3134230600077332</v>
      </c>
      <c r="AJ89" s="44">
        <f t="shared" si="160"/>
        <v>2.6175978922457599</v>
      </c>
      <c r="AK89" s="55">
        <f t="shared" si="161"/>
        <v>0.25946214812412921</v>
      </c>
      <c r="AL89" s="52">
        <f t="shared" si="150"/>
        <v>2.1853877819989189</v>
      </c>
      <c r="AM89" s="52">
        <f t="shared" si="162"/>
        <v>1.2221126771388762</v>
      </c>
      <c r="AN89" s="85">
        <f t="shared" si="165"/>
        <v>9.534722005909444</v>
      </c>
      <c r="AO89" s="86">
        <f t="shared" si="166"/>
        <v>2.3400365034668851</v>
      </c>
    </row>
    <row r="90" spans="1:41" s="1" customFormat="1" ht="26.1" customHeight="1">
      <c r="B90" s="189"/>
      <c r="C90" s="7">
        <v>150</v>
      </c>
      <c r="D90" s="7">
        <v>40</v>
      </c>
      <c r="E90" s="7">
        <v>180</v>
      </c>
      <c r="F90" s="7">
        <f t="shared" si="151"/>
        <v>290</v>
      </c>
      <c r="G90" s="7">
        <f t="shared" si="152"/>
        <v>130</v>
      </c>
      <c r="H90" s="7">
        <f t="shared" si="96"/>
        <v>280</v>
      </c>
      <c r="I90" s="7">
        <f t="shared" si="153"/>
        <v>319.47574364968784</v>
      </c>
      <c r="J90" s="7">
        <f t="shared" si="163"/>
        <v>1.75</v>
      </c>
      <c r="K90" s="52">
        <v>55</v>
      </c>
      <c r="L90" s="7">
        <f t="shared" si="167"/>
        <v>15</v>
      </c>
      <c r="M90" s="7">
        <f t="shared" si="97"/>
        <v>488.16510277390739</v>
      </c>
      <c r="N90" s="7">
        <f t="shared" si="148"/>
        <v>399.88144188779205</v>
      </c>
      <c r="O90" s="7">
        <f t="shared" si="99"/>
        <v>3.0510318923369213</v>
      </c>
      <c r="P90" s="9">
        <f t="shared" si="100"/>
        <v>69.737871824843907</v>
      </c>
      <c r="Q90" s="9">
        <f t="shared" si="101"/>
        <v>182.89582600786215</v>
      </c>
      <c r="R90" s="9">
        <f t="shared" si="113"/>
        <v>120.46385128619691</v>
      </c>
      <c r="S90" s="91">
        <f t="shared" si="154"/>
        <v>52.303403868632934</v>
      </c>
      <c r="T90" s="7">
        <f t="shared" si="155"/>
        <v>31.320605372037953</v>
      </c>
      <c r="U90" s="36">
        <f t="shared" si="116"/>
        <v>2.5627893513430156</v>
      </c>
      <c r="V90" s="44">
        <f t="shared" si="156"/>
        <v>6.6262203740201873</v>
      </c>
      <c r="W90" s="44">
        <f t="shared" si="164"/>
        <v>3.9531046445133668</v>
      </c>
      <c r="X90" s="82">
        <v>-20</v>
      </c>
      <c r="Y90" s="11">
        <f t="shared" si="168"/>
        <v>20</v>
      </c>
      <c r="Z90" s="7">
        <f t="shared" si="102"/>
        <v>297.96977629325539</v>
      </c>
      <c r="AA90" s="7">
        <f t="shared" si="149"/>
        <v>101.91166559453666</v>
      </c>
      <c r="AB90" s="36">
        <f t="shared" si="104"/>
        <v>1.8623111018328462</v>
      </c>
      <c r="AC90" s="9">
        <f t="shared" si="157"/>
        <v>42.567110899036486</v>
      </c>
      <c r="AD90" s="9">
        <f t="shared" si="105"/>
        <v>123.68334001921454</v>
      </c>
      <c r="AE90" s="9">
        <f t="shared" si="106"/>
        <v>78.929558435668042</v>
      </c>
      <c r="AF90" s="91">
        <f t="shared" si="158"/>
        <v>31.925333174277363</v>
      </c>
      <c r="AG90" s="91">
        <f t="shared" si="159"/>
        <v>22.577615946243231</v>
      </c>
      <c r="AH90" s="16">
        <f t="shared" si="107"/>
        <v>3.5751168803760511</v>
      </c>
      <c r="AI90" s="44">
        <f t="shared" si="108"/>
        <v>4.3134230600077332</v>
      </c>
      <c r="AJ90" s="44">
        <f t="shared" si="160"/>
        <v>2.6175978922457599</v>
      </c>
      <c r="AK90" s="55">
        <f t="shared" si="161"/>
        <v>0.25946214812412921</v>
      </c>
      <c r="AL90" s="52">
        <f t="shared" si="150"/>
        <v>2.1853877819989189</v>
      </c>
      <c r="AM90" s="52">
        <f t="shared" si="162"/>
        <v>1.2221126771388762</v>
      </c>
      <c r="AN90" s="85">
        <f t="shared" si="165"/>
        <v>9.534722005909444</v>
      </c>
      <c r="AO90" s="86">
        <f t="shared" si="166"/>
        <v>2.3400365034668851</v>
      </c>
    </row>
    <row r="91" spans="1:41" s="1" customFormat="1" ht="26.1" customHeight="1" thickBot="1">
      <c r="B91" s="190"/>
      <c r="C91" s="12">
        <v>150</v>
      </c>
      <c r="D91" s="12">
        <v>45</v>
      </c>
      <c r="E91" s="12">
        <v>180</v>
      </c>
      <c r="F91" s="12">
        <f t="shared" si="151"/>
        <v>290</v>
      </c>
      <c r="G91" s="12">
        <f t="shared" si="152"/>
        <v>130</v>
      </c>
      <c r="H91" s="12">
        <f t="shared" si="96"/>
        <v>280</v>
      </c>
      <c r="I91" s="12">
        <f t="shared" si="153"/>
        <v>319.47574364968784</v>
      </c>
      <c r="J91" s="12">
        <f t="shared" si="163"/>
        <v>1.75</v>
      </c>
      <c r="K91" s="57">
        <v>55</v>
      </c>
      <c r="L91" s="12">
        <f t="shared" si="167"/>
        <v>10</v>
      </c>
      <c r="M91" s="12">
        <f t="shared" si="97"/>
        <v>488.16510277390739</v>
      </c>
      <c r="N91" s="12">
        <f t="shared" si="148"/>
        <v>399.88144188779205</v>
      </c>
      <c r="O91" s="12">
        <f t="shared" si="99"/>
        <v>3.0510318923369213</v>
      </c>
      <c r="P91" s="13">
        <f t="shared" si="100"/>
        <v>69.737871824843907</v>
      </c>
      <c r="Q91" s="13">
        <f t="shared" si="101"/>
        <v>182.89582600786215</v>
      </c>
      <c r="R91" s="13">
        <f t="shared" si="113"/>
        <v>120.46385128619691</v>
      </c>
      <c r="S91" s="93">
        <f t="shared" si="154"/>
        <v>52.303403868632934</v>
      </c>
      <c r="T91" s="12">
        <f t="shared" si="155"/>
        <v>31.320605372037953</v>
      </c>
      <c r="U91" s="37">
        <f t="shared" si="116"/>
        <v>2.5627893513430156</v>
      </c>
      <c r="V91" s="45">
        <f t="shared" si="156"/>
        <v>6.6262203740201873</v>
      </c>
      <c r="W91" s="45">
        <f t="shared" si="164"/>
        <v>3.9531046445133668</v>
      </c>
      <c r="X91" s="83">
        <v>-20</v>
      </c>
      <c r="Y91" s="14">
        <f t="shared" si="168"/>
        <v>25</v>
      </c>
      <c r="Z91" s="12">
        <f t="shared" si="102"/>
        <v>297.96977629325539</v>
      </c>
      <c r="AA91" s="12">
        <f t="shared" si="149"/>
        <v>101.91166559453666</v>
      </c>
      <c r="AB91" s="37">
        <f t="shared" si="104"/>
        <v>1.8623111018328462</v>
      </c>
      <c r="AC91" s="13">
        <f t="shared" si="157"/>
        <v>42.567110899036486</v>
      </c>
      <c r="AD91" s="13">
        <f t="shared" si="105"/>
        <v>123.68334001921454</v>
      </c>
      <c r="AE91" s="13">
        <f t="shared" si="106"/>
        <v>78.929558435668042</v>
      </c>
      <c r="AF91" s="93">
        <f t="shared" si="158"/>
        <v>31.925333174277363</v>
      </c>
      <c r="AG91" s="93">
        <f t="shared" si="159"/>
        <v>22.577615946243231</v>
      </c>
      <c r="AH91" s="17">
        <f t="shared" si="107"/>
        <v>3.5751168803760511</v>
      </c>
      <c r="AI91" s="45">
        <f t="shared" si="108"/>
        <v>4.3134230600077332</v>
      </c>
      <c r="AJ91" s="45">
        <f t="shared" si="160"/>
        <v>2.6175978922457599</v>
      </c>
      <c r="AK91" s="56">
        <f t="shared" si="161"/>
        <v>0.25946214812412921</v>
      </c>
      <c r="AL91" s="57">
        <f t="shared" si="150"/>
        <v>2.1853877819989189</v>
      </c>
      <c r="AM91" s="57">
        <f t="shared" si="162"/>
        <v>1.2221126771388762</v>
      </c>
      <c r="AN91" s="87">
        <f t="shared" si="165"/>
        <v>9.534722005909444</v>
      </c>
      <c r="AO91" s="88">
        <f t="shared" si="166"/>
        <v>2.3400365034668851</v>
      </c>
    </row>
    <row r="92" spans="1:41" s="1" customFormat="1" ht="26.1" customHeight="1">
      <c r="A92" s="3"/>
      <c r="B92" s="188">
        <v>175</v>
      </c>
      <c r="C92" s="5">
        <v>175</v>
      </c>
      <c r="D92" s="5">
        <v>0</v>
      </c>
      <c r="E92" s="5">
        <v>180</v>
      </c>
      <c r="F92" s="5">
        <f>C92+20+E92-60</f>
        <v>315</v>
      </c>
      <c r="G92" s="5">
        <f>C92-20</f>
        <v>155</v>
      </c>
      <c r="H92" s="5">
        <f t="shared" si="96"/>
        <v>280</v>
      </c>
      <c r="I92" s="5">
        <f>2*P92+E92</f>
        <v>272.37604307034013</v>
      </c>
      <c r="J92" s="5">
        <v>1.75</v>
      </c>
      <c r="K92" s="51">
        <v>30</v>
      </c>
      <c r="L92" s="5">
        <f t="shared" si="167"/>
        <v>30</v>
      </c>
      <c r="M92" s="5">
        <f t="shared" si="97"/>
        <v>323.31615074619043</v>
      </c>
      <c r="N92" s="5">
        <f t="shared" si="148"/>
        <v>161.65807537309522</v>
      </c>
      <c r="O92" s="5">
        <f t="shared" si="99"/>
        <v>2.0207259421636898</v>
      </c>
      <c r="P92" s="24">
        <f t="shared" si="100"/>
        <v>46.188021535170058</v>
      </c>
      <c r="Q92" s="24">
        <f t="shared" si="101"/>
        <v>131.05851110604505</v>
      </c>
      <c r="R92" s="24">
        <f t="shared" si="113"/>
        <v>87.949691006552996</v>
      </c>
      <c r="S92" s="92">
        <f>30/COS(K92*PI()/180)</f>
        <v>34.641016151377542</v>
      </c>
      <c r="T92" s="5">
        <f>20/COS(ATAN((N92+R92-Q92)/H92))</f>
        <v>21.718740840658874</v>
      </c>
      <c r="U92" s="35">
        <f t="shared" si="116"/>
        <v>3.7115374447904514</v>
      </c>
      <c r="V92" s="25">
        <f>(P92*J92*(F92^2-G92^2)/2+J92*(F92^3-G92^3)/(6*U92))/1000000</f>
        <v>5.2027406307783846</v>
      </c>
      <c r="W92" s="25">
        <f>(J92*(P92+S92+T92)*(F92-G92)*60+J92*(F92^2-G92^2)*60/(2*U92))/1000000</f>
        <v>2.7865128152120358</v>
      </c>
      <c r="X92" s="80">
        <v>30</v>
      </c>
      <c r="Y92" s="72">
        <f>X92+D92</f>
        <v>30</v>
      </c>
      <c r="Z92" s="5">
        <f t="shared" si="102"/>
        <v>323.31615074619043</v>
      </c>
      <c r="AA92" s="5">
        <f t="shared" si="149"/>
        <v>161.65807537309522</v>
      </c>
      <c r="AB92" s="35">
        <f t="shared" si="104"/>
        <v>2.0207259421636898</v>
      </c>
      <c r="AC92" s="24">
        <f>40/COS(ABS(X92)*PI()/180)</f>
        <v>46.188021535170058</v>
      </c>
      <c r="AD92" s="24">
        <f t="shared" si="105"/>
        <v>131.05851110604505</v>
      </c>
      <c r="AE92" s="24">
        <f t="shared" si="106"/>
        <v>87.949691006552996</v>
      </c>
      <c r="AF92" s="92">
        <f>30/COS(X92*PI()/180)</f>
        <v>34.641016151377542</v>
      </c>
      <c r="AG92" s="92">
        <f>IF(X92&gt;0,20/COS(ATAN((AA92+AE92-AD92)/H92)),20/COS(ATAN((AA92-AE92+AD92)/H92)))</f>
        <v>21.718740840658874</v>
      </c>
      <c r="AH92" s="26">
        <f t="shared" si="107"/>
        <v>3.7115374447904514</v>
      </c>
      <c r="AI92" s="25">
        <f t="shared" si="108"/>
        <v>5.2027406307783846</v>
      </c>
      <c r="AJ92" s="25">
        <f>(J92*(AC92+AF92+AG92)*(F92-G92)*60+J92*(F92^2-G92^2)*60/(2*AH92))/1000000</f>
        <v>2.7865128152120358</v>
      </c>
      <c r="AK92" s="54">
        <f>(0.2*0.4-0.05*0.05/2)*(I92/100+0.1)</f>
        <v>0.2223711339178929</v>
      </c>
      <c r="AL92" s="51">
        <f t="shared" si="150"/>
        <v>1.9114072983488253</v>
      </c>
      <c r="AM92" s="51">
        <f>0.6*0.6*(I92/100+0.2)</f>
        <v>1.0525537550532245</v>
      </c>
      <c r="AN92" s="89">
        <f>IF(X92&gt;0,(E92+E92+N92+AA92)*H92/2/10000*0.4+(E92+N92+AA92+R92+T92+AE92+AG92)/100*2*0.4,(E92+E92+N92-AA92)*H92/2/10000*0.4+(E92+N92-AA92+R92+T92+AE92+AG92)/100*2*0.4)</f>
        <v>9.6077945597035814</v>
      </c>
      <c r="AO92" s="90">
        <f>IF(X92&gt;0,(E92+N92+AA92+R92+T92+AE92+AG92)/100*0.8*0.4,(E92+N92-AA92+R92+T92+AE92+AG92)/100*0.8*0.4)</f>
        <v>2.3124896462099658</v>
      </c>
    </row>
    <row r="93" spans="1:41" s="1" customFormat="1" ht="26.1" customHeight="1">
      <c r="A93" s="4"/>
      <c r="B93" s="189"/>
      <c r="C93" s="7">
        <v>175</v>
      </c>
      <c r="D93" s="7">
        <v>5</v>
      </c>
      <c r="E93" s="7">
        <v>180</v>
      </c>
      <c r="F93" s="7">
        <f t="shared" ref="F93:F101" si="169">C93+20+E93-60</f>
        <v>315</v>
      </c>
      <c r="G93" s="7">
        <f t="shared" ref="G93:G101" si="170">C93-20</f>
        <v>155</v>
      </c>
      <c r="H93" s="7">
        <f t="shared" si="96"/>
        <v>280</v>
      </c>
      <c r="I93" s="7">
        <f t="shared" ref="I93:I101" si="171">2*P93+E93</f>
        <v>277.66196710091651</v>
      </c>
      <c r="J93" s="7">
        <f>J92</f>
        <v>1.75</v>
      </c>
      <c r="K93" s="52">
        <v>35</v>
      </c>
      <c r="L93" s="7">
        <f t="shared" si="167"/>
        <v>30</v>
      </c>
      <c r="M93" s="7">
        <f t="shared" si="97"/>
        <v>341.81688485320768</v>
      </c>
      <c r="N93" s="7">
        <f t="shared" si="148"/>
        <v>196.05811069871871</v>
      </c>
      <c r="O93" s="7">
        <f t="shared" si="99"/>
        <v>2.1363555303325481</v>
      </c>
      <c r="P93" s="9">
        <f t="shared" si="100"/>
        <v>48.830983550458242</v>
      </c>
      <c r="Q93" s="9">
        <f t="shared" si="101"/>
        <v>137.68622885104986</v>
      </c>
      <c r="R93" s="9">
        <f t="shared" si="113"/>
        <v>92.55340584122554</v>
      </c>
      <c r="S93" s="91">
        <f t="shared" si="154"/>
        <v>36.623237662843678</v>
      </c>
      <c r="T93" s="7">
        <f t="shared" ref="T93:T101" si="172">20/COS(ATAN((N93+R93-Q93)/H93))</f>
        <v>22.720399274298607</v>
      </c>
      <c r="U93" s="36">
        <f t="shared" si="116"/>
        <v>3.5450917830947986</v>
      </c>
      <c r="V93" s="44">
        <f t="shared" ref="V93:V101" si="173">(P93*J93*(F93^2-G93^2)/2+J93*(F93^3-G93^3)/(6*U93))/1000000</f>
        <v>5.4782292857830113</v>
      </c>
      <c r="W93" s="44">
        <f>(J93*(P93+S93+T93)*(F93-G93)*60+J93*(F93^2-G93^2)*60/(2*U93))/1000000</f>
        <v>2.9309860319591032</v>
      </c>
      <c r="X93" s="81">
        <v>0</v>
      </c>
      <c r="Y93" s="11">
        <f>X93+D93</f>
        <v>5</v>
      </c>
      <c r="Z93" s="7">
        <f t="shared" si="102"/>
        <v>280</v>
      </c>
      <c r="AA93" s="7">
        <f t="shared" si="149"/>
        <v>0</v>
      </c>
      <c r="AB93" s="36">
        <f t="shared" si="104"/>
        <v>1.75</v>
      </c>
      <c r="AC93" s="9">
        <f t="shared" ref="AC93:AC101" si="174">40/COS(ABS(X93)*PI()/180)</f>
        <v>40</v>
      </c>
      <c r="AD93" s="9">
        <f t="shared" si="105"/>
        <v>118.75</v>
      </c>
      <c r="AE93" s="9">
        <f t="shared" si="106"/>
        <v>78.75</v>
      </c>
      <c r="AF93" s="91">
        <f t="shared" ref="AF93:AF101" si="175">30/COS(X93*PI()/180)</f>
        <v>30</v>
      </c>
      <c r="AG93" s="91">
        <f t="shared" ref="AG93:AG101" si="176">IF(X93&gt;0,20/COS(ATAN((AA93+AE93-AD93)/H93)),20/COS(ATAN((AA93-AE93+AD93)/H93)))</f>
        <v>20.203050891044214</v>
      </c>
      <c r="AH93" s="16">
        <f t="shared" si="107"/>
        <v>4</v>
      </c>
      <c r="AI93" s="44">
        <f t="shared" si="108"/>
        <v>4.6395416666666671</v>
      </c>
      <c r="AJ93" s="44">
        <f t="shared" ref="AJ93:AJ101" si="177">(J93*(AC93+AF93+AG93)*(F93-G93)*60+J93*(F93^2-G93^2)*60/(2*AH93))/1000000</f>
        <v>2.5024112549695428</v>
      </c>
      <c r="AK93" s="55">
        <f t="shared" ref="AK93:AK101" si="178">(0.2*0.4-0.05*0.05/2)*(I93/100+0.1)</f>
        <v>0.22653379909197183</v>
      </c>
      <c r="AL93" s="52">
        <f t="shared" si="150"/>
        <v>1.9780099411340881</v>
      </c>
      <c r="AM93" s="52">
        <f t="shared" ref="AM93:AM101" si="179">0.6*0.6*(I93/100+0.2)</f>
        <v>1.0715830815632996</v>
      </c>
      <c r="AN93" s="85">
        <f>IF(X93&gt;0,(E93+E93+N93+AA93)*H93/2/10000*0.4+(E93+N93+AA93+R93+T93+AE93+AG93)/100*2*0.4,(E93+E93+N93-AA93)*H93/2/10000*0.4+(E93+N93-AA93+R93+T93+AE93+AG93)/100*2*0.4)</f>
        <v>7.836205153555122</v>
      </c>
      <c r="AO93" s="86">
        <f>IF(X93&gt;0,(E93+N93+AA93+R93+T93+AE93+AG93)/100*0.8*0.4,(E93+N93-AA93+R93+T93+AE93+AG93)/100*0.8*0.4)</f>
        <v>1.8889118934569187</v>
      </c>
    </row>
    <row r="94" spans="1:41" s="1" customFormat="1" ht="26.1" customHeight="1">
      <c r="A94" s="4"/>
      <c r="B94" s="189"/>
      <c r="C94" s="7">
        <v>175</v>
      </c>
      <c r="D94" s="7">
        <v>10</v>
      </c>
      <c r="E94" s="7">
        <v>180</v>
      </c>
      <c r="F94" s="7">
        <f t="shared" si="169"/>
        <v>315</v>
      </c>
      <c r="G94" s="7">
        <f t="shared" si="170"/>
        <v>155</v>
      </c>
      <c r="H94" s="7">
        <f t="shared" si="96"/>
        <v>280</v>
      </c>
      <c r="I94" s="7">
        <f t="shared" si="171"/>
        <v>277.66196710091651</v>
      </c>
      <c r="J94" s="7">
        <f t="shared" ref="J94:J101" si="180">J93</f>
        <v>1.75</v>
      </c>
      <c r="K94" s="52">
        <v>35</v>
      </c>
      <c r="L94" s="7">
        <f t="shared" si="167"/>
        <v>25</v>
      </c>
      <c r="M94" s="7">
        <f t="shared" si="97"/>
        <v>341.81688485320768</v>
      </c>
      <c r="N94" s="7">
        <f t="shared" si="148"/>
        <v>196.05811069871871</v>
      </c>
      <c r="O94" s="7">
        <f t="shared" si="99"/>
        <v>2.1363555303325481</v>
      </c>
      <c r="P94" s="9">
        <f t="shared" si="100"/>
        <v>48.830983550458242</v>
      </c>
      <c r="Q94" s="9">
        <f t="shared" si="101"/>
        <v>137.68622885104986</v>
      </c>
      <c r="R94" s="9">
        <f t="shared" si="113"/>
        <v>92.55340584122554</v>
      </c>
      <c r="S94" s="91">
        <f t="shared" si="154"/>
        <v>36.623237662843678</v>
      </c>
      <c r="T94" s="7">
        <f t="shared" si="172"/>
        <v>22.720399274298607</v>
      </c>
      <c r="U94" s="36">
        <f t="shared" si="116"/>
        <v>3.5450917830947986</v>
      </c>
      <c r="V94" s="44">
        <f t="shared" si="173"/>
        <v>5.4782292857830113</v>
      </c>
      <c r="W94" s="44">
        <f t="shared" ref="W94:W101" si="181">(J94*(P94+S94+T94)*(F94-G94)*60+J94*(F94^2-G94^2)*60/(2*U94))/1000000</f>
        <v>2.9309860319591032</v>
      </c>
      <c r="X94" s="81">
        <v>0</v>
      </c>
      <c r="Y94" s="11">
        <f>X94+D94</f>
        <v>10</v>
      </c>
      <c r="Z94" s="7">
        <f t="shared" si="102"/>
        <v>280</v>
      </c>
      <c r="AA94" s="7">
        <f t="shared" si="149"/>
        <v>0</v>
      </c>
      <c r="AB94" s="36">
        <f t="shared" si="104"/>
        <v>1.75</v>
      </c>
      <c r="AC94" s="9">
        <f t="shared" si="174"/>
        <v>40</v>
      </c>
      <c r="AD94" s="9">
        <f t="shared" si="105"/>
        <v>118.75</v>
      </c>
      <c r="AE94" s="9">
        <f t="shared" si="106"/>
        <v>78.75</v>
      </c>
      <c r="AF94" s="91">
        <f t="shared" si="175"/>
        <v>30</v>
      </c>
      <c r="AG94" s="91">
        <f t="shared" si="176"/>
        <v>20.203050891044214</v>
      </c>
      <c r="AH94" s="16">
        <f t="shared" si="107"/>
        <v>4</v>
      </c>
      <c r="AI94" s="44">
        <f t="shared" si="108"/>
        <v>4.6395416666666671</v>
      </c>
      <c r="AJ94" s="44">
        <f t="shared" si="177"/>
        <v>2.5024112549695428</v>
      </c>
      <c r="AK94" s="55">
        <f t="shared" si="178"/>
        <v>0.22653379909197183</v>
      </c>
      <c r="AL94" s="52">
        <f t="shared" si="150"/>
        <v>1.9780099411340881</v>
      </c>
      <c r="AM94" s="52">
        <f t="shared" si="179"/>
        <v>1.0715830815632996</v>
      </c>
      <c r="AN94" s="85">
        <f t="shared" ref="AN94:AN101" si="182">IF(X94&gt;0,(E94+E94+N94+AA94)*H94/2/10000*0.4+(E94+N94+AA94+R94+T94+AE94+AG94)/100*2*0.4,(E94+E94+N94-AA94)*H94/2/10000*0.4+(E94+N94-AA94+R94+T94+AE94+AG94)/100*2*0.4)</f>
        <v>7.836205153555122</v>
      </c>
      <c r="AO94" s="86">
        <f t="shared" ref="AO94:AO101" si="183">IF(X94&gt;0,(E94+N94+AA94+R94+T94+AE94+AG94)/100*0.8*0.4,(E94+N94-AA94+R94+T94+AE94+AG94)/100*0.8*0.4)</f>
        <v>1.8889118934569187</v>
      </c>
    </row>
    <row r="95" spans="1:41" s="1" customFormat="1" ht="26.1" customHeight="1">
      <c r="A95" s="4"/>
      <c r="B95" s="189"/>
      <c r="C95" s="7">
        <v>175</v>
      </c>
      <c r="D95" s="7">
        <v>15</v>
      </c>
      <c r="E95" s="7">
        <v>180</v>
      </c>
      <c r="F95" s="7">
        <f t="shared" si="169"/>
        <v>315</v>
      </c>
      <c r="G95" s="7">
        <f t="shared" si="170"/>
        <v>155</v>
      </c>
      <c r="H95" s="7">
        <f t="shared" si="96"/>
        <v>280</v>
      </c>
      <c r="I95" s="7">
        <f t="shared" si="171"/>
        <v>277.66196710091651</v>
      </c>
      <c r="J95" s="7">
        <f t="shared" si="180"/>
        <v>1.75</v>
      </c>
      <c r="K95" s="52">
        <v>35</v>
      </c>
      <c r="L95" s="7">
        <f>K95-D95</f>
        <v>20</v>
      </c>
      <c r="M95" s="7">
        <f t="shared" si="97"/>
        <v>341.81688485320768</v>
      </c>
      <c r="N95" s="7">
        <f t="shared" si="148"/>
        <v>196.05811069871871</v>
      </c>
      <c r="O95" s="7">
        <f t="shared" si="99"/>
        <v>2.1363555303325481</v>
      </c>
      <c r="P95" s="9">
        <f t="shared" si="100"/>
        <v>48.830983550458242</v>
      </c>
      <c r="Q95" s="9">
        <f t="shared" si="101"/>
        <v>137.68622885104986</v>
      </c>
      <c r="R95" s="9">
        <f t="shared" si="113"/>
        <v>92.55340584122554</v>
      </c>
      <c r="S95" s="91">
        <f t="shared" si="154"/>
        <v>36.623237662843678</v>
      </c>
      <c r="T95" s="7">
        <f t="shared" si="172"/>
        <v>22.720399274298607</v>
      </c>
      <c r="U95" s="36">
        <f t="shared" si="116"/>
        <v>3.5450917830947986</v>
      </c>
      <c r="V95" s="44">
        <f t="shared" si="173"/>
        <v>5.4782292857830113</v>
      </c>
      <c r="W95" s="44">
        <f t="shared" si="181"/>
        <v>2.9309860319591032</v>
      </c>
      <c r="X95" s="81">
        <v>0</v>
      </c>
      <c r="Y95" s="11">
        <f>X95+D95</f>
        <v>15</v>
      </c>
      <c r="Z95" s="7">
        <f t="shared" si="102"/>
        <v>280</v>
      </c>
      <c r="AA95" s="7">
        <f t="shared" si="149"/>
        <v>0</v>
      </c>
      <c r="AB95" s="36">
        <f t="shared" si="104"/>
        <v>1.75</v>
      </c>
      <c r="AC95" s="9">
        <f t="shared" si="174"/>
        <v>40</v>
      </c>
      <c r="AD95" s="9">
        <f t="shared" si="105"/>
        <v>118.75</v>
      </c>
      <c r="AE95" s="9">
        <f t="shared" si="106"/>
        <v>78.75</v>
      </c>
      <c r="AF95" s="91">
        <f t="shared" si="175"/>
        <v>30</v>
      </c>
      <c r="AG95" s="91">
        <f t="shared" si="176"/>
        <v>20.203050891044214</v>
      </c>
      <c r="AH95" s="16">
        <f t="shared" si="107"/>
        <v>4</v>
      </c>
      <c r="AI95" s="44">
        <f t="shared" si="108"/>
        <v>4.6395416666666671</v>
      </c>
      <c r="AJ95" s="44">
        <f t="shared" si="177"/>
        <v>2.5024112549695428</v>
      </c>
      <c r="AK95" s="55">
        <f t="shared" si="178"/>
        <v>0.22653379909197183</v>
      </c>
      <c r="AL95" s="52">
        <f t="shared" si="150"/>
        <v>1.9780099411340881</v>
      </c>
      <c r="AM95" s="52">
        <f t="shared" si="179"/>
        <v>1.0715830815632996</v>
      </c>
      <c r="AN95" s="85">
        <f t="shared" si="182"/>
        <v>7.836205153555122</v>
      </c>
      <c r="AO95" s="86">
        <f t="shared" si="183"/>
        <v>1.8889118934569187</v>
      </c>
    </row>
    <row r="96" spans="1:41" s="1" customFormat="1" ht="26.1" customHeight="1">
      <c r="B96" s="189"/>
      <c r="C96" s="7">
        <v>175</v>
      </c>
      <c r="D96" s="7">
        <v>20</v>
      </c>
      <c r="E96" s="7">
        <v>180</v>
      </c>
      <c r="F96" s="7">
        <f t="shared" si="169"/>
        <v>315</v>
      </c>
      <c r="G96" s="7">
        <f t="shared" si="170"/>
        <v>155</v>
      </c>
      <c r="H96" s="7">
        <f t="shared" si="96"/>
        <v>280</v>
      </c>
      <c r="I96" s="7">
        <f t="shared" si="171"/>
        <v>277.66196710091651</v>
      </c>
      <c r="J96" s="7">
        <f t="shared" si="180"/>
        <v>1.75</v>
      </c>
      <c r="K96" s="52">
        <v>35</v>
      </c>
      <c r="L96" s="7">
        <f t="shared" ref="L96:L101" si="184">K96-D96</f>
        <v>15</v>
      </c>
      <c r="M96" s="7">
        <f t="shared" si="97"/>
        <v>341.81688485320768</v>
      </c>
      <c r="N96" s="7">
        <f t="shared" si="148"/>
        <v>196.05811069871871</v>
      </c>
      <c r="O96" s="7">
        <f t="shared" si="99"/>
        <v>2.1363555303325481</v>
      </c>
      <c r="P96" s="9">
        <f t="shared" si="100"/>
        <v>48.830983550458242</v>
      </c>
      <c r="Q96" s="9">
        <f t="shared" si="101"/>
        <v>137.68622885104986</v>
      </c>
      <c r="R96" s="9">
        <f t="shared" si="113"/>
        <v>92.55340584122554</v>
      </c>
      <c r="S96" s="91">
        <f t="shared" si="154"/>
        <v>36.623237662843678</v>
      </c>
      <c r="T96" s="7">
        <f t="shared" si="172"/>
        <v>22.720399274298607</v>
      </c>
      <c r="U96" s="36">
        <f t="shared" si="116"/>
        <v>3.5450917830947986</v>
      </c>
      <c r="V96" s="44">
        <f t="shared" si="173"/>
        <v>5.4782292857830113</v>
      </c>
      <c r="W96" s="44">
        <f t="shared" si="181"/>
        <v>2.9309860319591032</v>
      </c>
      <c r="X96" s="81">
        <v>0</v>
      </c>
      <c r="Y96" s="11">
        <f t="shared" ref="Y96:Y101" si="185">X96+D96</f>
        <v>20</v>
      </c>
      <c r="Z96" s="7">
        <f t="shared" si="102"/>
        <v>280</v>
      </c>
      <c r="AA96" s="7">
        <f t="shared" si="149"/>
        <v>0</v>
      </c>
      <c r="AB96" s="36">
        <f t="shared" si="104"/>
        <v>1.75</v>
      </c>
      <c r="AC96" s="9">
        <f t="shared" si="174"/>
        <v>40</v>
      </c>
      <c r="AD96" s="9">
        <f t="shared" si="105"/>
        <v>118.75</v>
      </c>
      <c r="AE96" s="9">
        <f t="shared" si="106"/>
        <v>78.75</v>
      </c>
      <c r="AF96" s="91">
        <f t="shared" si="175"/>
        <v>30</v>
      </c>
      <c r="AG96" s="91">
        <f t="shared" si="176"/>
        <v>20.203050891044214</v>
      </c>
      <c r="AH96" s="16">
        <f t="shared" si="107"/>
        <v>4</v>
      </c>
      <c r="AI96" s="44">
        <f t="shared" si="108"/>
        <v>4.6395416666666671</v>
      </c>
      <c r="AJ96" s="44">
        <f t="shared" si="177"/>
        <v>2.5024112549695428</v>
      </c>
      <c r="AK96" s="55">
        <f t="shared" si="178"/>
        <v>0.22653379909197183</v>
      </c>
      <c r="AL96" s="52">
        <f t="shared" si="150"/>
        <v>1.9780099411340881</v>
      </c>
      <c r="AM96" s="52">
        <f t="shared" si="179"/>
        <v>1.0715830815632996</v>
      </c>
      <c r="AN96" s="85">
        <f t="shared" si="182"/>
        <v>7.836205153555122</v>
      </c>
      <c r="AO96" s="86">
        <f t="shared" si="183"/>
        <v>1.8889118934569187</v>
      </c>
    </row>
    <row r="97" spans="2:41" s="1" customFormat="1" ht="26.1" customHeight="1">
      <c r="B97" s="189"/>
      <c r="C97" s="7">
        <v>175</v>
      </c>
      <c r="D97" s="7">
        <v>25</v>
      </c>
      <c r="E97" s="7">
        <v>180</v>
      </c>
      <c r="F97" s="7">
        <f t="shared" si="169"/>
        <v>315</v>
      </c>
      <c r="G97" s="7">
        <f t="shared" si="170"/>
        <v>155</v>
      </c>
      <c r="H97" s="7">
        <f t="shared" si="96"/>
        <v>280</v>
      </c>
      <c r="I97" s="7">
        <f t="shared" si="171"/>
        <v>319.47574364968784</v>
      </c>
      <c r="J97" s="7">
        <f t="shared" si="180"/>
        <v>1.75</v>
      </c>
      <c r="K97" s="52">
        <v>55</v>
      </c>
      <c r="L97" s="7">
        <f t="shared" si="184"/>
        <v>30</v>
      </c>
      <c r="M97" s="7">
        <f t="shared" si="97"/>
        <v>488.16510277390739</v>
      </c>
      <c r="N97" s="7">
        <f t="shared" si="148"/>
        <v>399.88144188779205</v>
      </c>
      <c r="O97" s="7">
        <f t="shared" si="99"/>
        <v>3.0510318923369213</v>
      </c>
      <c r="P97" s="9">
        <f t="shared" si="100"/>
        <v>69.737871824843907</v>
      </c>
      <c r="Q97" s="9">
        <f t="shared" si="101"/>
        <v>192.65082205812234</v>
      </c>
      <c r="R97" s="9">
        <f t="shared" si="113"/>
        <v>130.21884733645712</v>
      </c>
      <c r="S97" s="91">
        <f t="shared" si="154"/>
        <v>52.303403868632934</v>
      </c>
      <c r="T97" s="7">
        <f t="shared" si="172"/>
        <v>31.320605372037964</v>
      </c>
      <c r="U97" s="36">
        <f t="shared" si="116"/>
        <v>2.5627893513430156</v>
      </c>
      <c r="V97" s="44">
        <f t="shared" si="173"/>
        <v>7.7221217307253047</v>
      </c>
      <c r="W97" s="44">
        <f t="shared" si="181"/>
        <v>4.1169885781577378</v>
      </c>
      <c r="X97" s="82">
        <v>-20</v>
      </c>
      <c r="Y97" s="11">
        <f t="shared" si="185"/>
        <v>5</v>
      </c>
      <c r="Z97" s="7">
        <f t="shared" si="102"/>
        <v>297.96977629325539</v>
      </c>
      <c r="AA97" s="7">
        <f t="shared" si="149"/>
        <v>101.91166559453666</v>
      </c>
      <c r="AB97" s="36">
        <f t="shared" si="104"/>
        <v>1.8623111018328462</v>
      </c>
      <c r="AC97" s="9">
        <f t="shared" si="174"/>
        <v>42.567110899036486</v>
      </c>
      <c r="AD97" s="9">
        <f t="shared" si="105"/>
        <v>130.67611839164368</v>
      </c>
      <c r="AE97" s="9">
        <f t="shared" si="106"/>
        <v>85.922336808097185</v>
      </c>
      <c r="AF97" s="91">
        <f t="shared" si="175"/>
        <v>31.925333174277363</v>
      </c>
      <c r="AG97" s="91">
        <f t="shared" si="176"/>
        <v>22.577615946243231</v>
      </c>
      <c r="AH97" s="16">
        <f t="shared" si="107"/>
        <v>3.5751168803760511</v>
      </c>
      <c r="AI97" s="44">
        <f t="shared" si="108"/>
        <v>5.0470429289033243</v>
      </c>
      <c r="AJ97" s="44">
        <f t="shared" si="177"/>
        <v>2.7350765689025689</v>
      </c>
      <c r="AK97" s="55">
        <f t="shared" si="178"/>
        <v>0.25946214812412921</v>
      </c>
      <c r="AL97" s="52">
        <f t="shared" si="150"/>
        <v>2.5048635256486063</v>
      </c>
      <c r="AM97" s="52">
        <f t="shared" si="179"/>
        <v>1.2221126771388762</v>
      </c>
      <c r="AN97" s="85">
        <f t="shared" si="182"/>
        <v>9.668704201290959</v>
      </c>
      <c r="AO97" s="86">
        <f t="shared" si="183"/>
        <v>2.3936293816194913</v>
      </c>
    </row>
    <row r="98" spans="2:41" s="1" customFormat="1" ht="26.1" customHeight="1">
      <c r="B98" s="189"/>
      <c r="C98" s="7">
        <v>175</v>
      </c>
      <c r="D98" s="7">
        <v>30</v>
      </c>
      <c r="E98" s="7">
        <v>180</v>
      </c>
      <c r="F98" s="7">
        <f t="shared" si="169"/>
        <v>315</v>
      </c>
      <c r="G98" s="7">
        <f t="shared" si="170"/>
        <v>155</v>
      </c>
      <c r="H98" s="7">
        <f t="shared" si="96"/>
        <v>280</v>
      </c>
      <c r="I98" s="7">
        <f t="shared" si="171"/>
        <v>319.47574364968784</v>
      </c>
      <c r="J98" s="7">
        <f t="shared" si="180"/>
        <v>1.75</v>
      </c>
      <c r="K98" s="52">
        <v>55</v>
      </c>
      <c r="L98" s="7">
        <f t="shared" si="184"/>
        <v>25</v>
      </c>
      <c r="M98" s="7">
        <f t="shared" si="97"/>
        <v>488.16510277390739</v>
      </c>
      <c r="N98" s="7">
        <f t="shared" si="148"/>
        <v>399.88144188779205</v>
      </c>
      <c r="O98" s="7">
        <f t="shared" si="99"/>
        <v>3.0510318923369213</v>
      </c>
      <c r="P98" s="9">
        <f t="shared" si="100"/>
        <v>69.737871824843907</v>
      </c>
      <c r="Q98" s="9">
        <f t="shared" si="101"/>
        <v>192.65082205812234</v>
      </c>
      <c r="R98" s="9">
        <f t="shared" si="113"/>
        <v>130.21884733645712</v>
      </c>
      <c r="S98" s="91">
        <f t="shared" si="154"/>
        <v>52.303403868632934</v>
      </c>
      <c r="T98" s="7">
        <f t="shared" si="172"/>
        <v>31.320605372037964</v>
      </c>
      <c r="U98" s="36">
        <f t="shared" si="116"/>
        <v>2.5627893513430156</v>
      </c>
      <c r="V98" s="44">
        <f t="shared" si="173"/>
        <v>7.7221217307253047</v>
      </c>
      <c r="W98" s="44">
        <f t="shared" si="181"/>
        <v>4.1169885781577378</v>
      </c>
      <c r="X98" s="82">
        <v>-20</v>
      </c>
      <c r="Y98" s="11">
        <f t="shared" si="185"/>
        <v>10</v>
      </c>
      <c r="Z98" s="7">
        <f t="shared" si="102"/>
        <v>297.96977629325539</v>
      </c>
      <c r="AA98" s="7">
        <f t="shared" si="149"/>
        <v>101.91166559453666</v>
      </c>
      <c r="AB98" s="36">
        <f t="shared" si="104"/>
        <v>1.8623111018328462</v>
      </c>
      <c r="AC98" s="9">
        <f t="shared" si="174"/>
        <v>42.567110899036486</v>
      </c>
      <c r="AD98" s="9">
        <f t="shared" si="105"/>
        <v>130.67611839164368</v>
      </c>
      <c r="AE98" s="9">
        <f t="shared" si="106"/>
        <v>85.922336808097185</v>
      </c>
      <c r="AF98" s="91">
        <f t="shared" si="175"/>
        <v>31.925333174277363</v>
      </c>
      <c r="AG98" s="91">
        <f t="shared" si="176"/>
        <v>22.577615946243231</v>
      </c>
      <c r="AH98" s="16">
        <f t="shared" si="107"/>
        <v>3.5751168803760511</v>
      </c>
      <c r="AI98" s="44">
        <f t="shared" si="108"/>
        <v>5.0470429289033243</v>
      </c>
      <c r="AJ98" s="44">
        <f t="shared" si="177"/>
        <v>2.7350765689025689</v>
      </c>
      <c r="AK98" s="55">
        <f t="shared" si="178"/>
        <v>0.25946214812412921</v>
      </c>
      <c r="AL98" s="52">
        <f t="shared" si="150"/>
        <v>2.5048635256486063</v>
      </c>
      <c r="AM98" s="52">
        <f t="shared" si="179"/>
        <v>1.2221126771388762</v>
      </c>
      <c r="AN98" s="85">
        <f t="shared" si="182"/>
        <v>9.668704201290959</v>
      </c>
      <c r="AO98" s="86">
        <f t="shared" si="183"/>
        <v>2.3936293816194913</v>
      </c>
    </row>
    <row r="99" spans="2:41" s="1" customFormat="1" ht="26.1" customHeight="1">
      <c r="B99" s="189"/>
      <c r="C99" s="7">
        <v>175</v>
      </c>
      <c r="D99" s="7">
        <v>35</v>
      </c>
      <c r="E99" s="7">
        <v>180</v>
      </c>
      <c r="F99" s="7">
        <f t="shared" si="169"/>
        <v>315</v>
      </c>
      <c r="G99" s="7">
        <f t="shared" si="170"/>
        <v>155</v>
      </c>
      <c r="H99" s="7">
        <f t="shared" si="96"/>
        <v>280</v>
      </c>
      <c r="I99" s="7">
        <f t="shared" si="171"/>
        <v>319.47574364968784</v>
      </c>
      <c r="J99" s="7">
        <f t="shared" si="180"/>
        <v>1.75</v>
      </c>
      <c r="K99" s="52">
        <v>55</v>
      </c>
      <c r="L99" s="7">
        <f t="shared" si="184"/>
        <v>20</v>
      </c>
      <c r="M99" s="7">
        <f t="shared" si="97"/>
        <v>488.16510277390739</v>
      </c>
      <c r="N99" s="7">
        <f t="shared" si="148"/>
        <v>399.88144188779205</v>
      </c>
      <c r="O99" s="7">
        <f t="shared" si="99"/>
        <v>3.0510318923369213</v>
      </c>
      <c r="P99" s="9">
        <f t="shared" si="100"/>
        <v>69.737871824843907</v>
      </c>
      <c r="Q99" s="9">
        <f t="shared" si="101"/>
        <v>192.65082205812234</v>
      </c>
      <c r="R99" s="9">
        <f t="shared" si="113"/>
        <v>130.21884733645712</v>
      </c>
      <c r="S99" s="91">
        <f t="shared" si="154"/>
        <v>52.303403868632934</v>
      </c>
      <c r="T99" s="7">
        <f t="shared" si="172"/>
        <v>31.320605372037964</v>
      </c>
      <c r="U99" s="36">
        <f t="shared" si="116"/>
        <v>2.5627893513430156</v>
      </c>
      <c r="V99" s="44">
        <f t="shared" si="173"/>
        <v>7.7221217307253047</v>
      </c>
      <c r="W99" s="44">
        <f t="shared" si="181"/>
        <v>4.1169885781577378</v>
      </c>
      <c r="X99" s="82">
        <v>-20</v>
      </c>
      <c r="Y99" s="11">
        <f t="shared" si="185"/>
        <v>15</v>
      </c>
      <c r="Z99" s="7">
        <f t="shared" si="102"/>
        <v>297.96977629325539</v>
      </c>
      <c r="AA99" s="7">
        <f t="shared" si="149"/>
        <v>101.91166559453666</v>
      </c>
      <c r="AB99" s="36">
        <f t="shared" si="104"/>
        <v>1.8623111018328462</v>
      </c>
      <c r="AC99" s="9">
        <f t="shared" si="174"/>
        <v>42.567110899036486</v>
      </c>
      <c r="AD99" s="9">
        <f t="shared" si="105"/>
        <v>130.67611839164368</v>
      </c>
      <c r="AE99" s="9">
        <f t="shared" si="106"/>
        <v>85.922336808097185</v>
      </c>
      <c r="AF99" s="91">
        <f t="shared" si="175"/>
        <v>31.925333174277363</v>
      </c>
      <c r="AG99" s="91">
        <f t="shared" si="176"/>
        <v>22.577615946243231</v>
      </c>
      <c r="AH99" s="16">
        <f t="shared" si="107"/>
        <v>3.5751168803760511</v>
      </c>
      <c r="AI99" s="44">
        <f t="shared" si="108"/>
        <v>5.0470429289033243</v>
      </c>
      <c r="AJ99" s="44">
        <f t="shared" si="177"/>
        <v>2.7350765689025689</v>
      </c>
      <c r="AK99" s="55">
        <f t="shared" si="178"/>
        <v>0.25946214812412921</v>
      </c>
      <c r="AL99" s="52">
        <f t="shared" si="150"/>
        <v>2.5048635256486063</v>
      </c>
      <c r="AM99" s="52">
        <f t="shared" si="179"/>
        <v>1.2221126771388762</v>
      </c>
      <c r="AN99" s="85">
        <f t="shared" si="182"/>
        <v>9.668704201290959</v>
      </c>
      <c r="AO99" s="86">
        <f t="shared" si="183"/>
        <v>2.3936293816194913</v>
      </c>
    </row>
    <row r="100" spans="2:41" s="1" customFormat="1" ht="26.1" customHeight="1">
      <c r="B100" s="189"/>
      <c r="C100" s="7">
        <v>175</v>
      </c>
      <c r="D100" s="7">
        <v>40</v>
      </c>
      <c r="E100" s="7">
        <v>180</v>
      </c>
      <c r="F100" s="7">
        <f t="shared" si="169"/>
        <v>315</v>
      </c>
      <c r="G100" s="7">
        <f t="shared" si="170"/>
        <v>155</v>
      </c>
      <c r="H100" s="7">
        <f t="shared" si="96"/>
        <v>280</v>
      </c>
      <c r="I100" s="7">
        <f t="shared" si="171"/>
        <v>319.47574364968784</v>
      </c>
      <c r="J100" s="7">
        <f t="shared" si="180"/>
        <v>1.75</v>
      </c>
      <c r="K100" s="52">
        <v>55</v>
      </c>
      <c r="L100" s="7">
        <f t="shared" si="184"/>
        <v>15</v>
      </c>
      <c r="M100" s="7">
        <f t="shared" si="97"/>
        <v>488.16510277390739</v>
      </c>
      <c r="N100" s="7">
        <f t="shared" si="148"/>
        <v>399.88144188779205</v>
      </c>
      <c r="O100" s="7">
        <f t="shared" si="99"/>
        <v>3.0510318923369213</v>
      </c>
      <c r="P100" s="9">
        <f t="shared" si="100"/>
        <v>69.737871824843907</v>
      </c>
      <c r="Q100" s="9">
        <f t="shared" si="101"/>
        <v>192.65082205812234</v>
      </c>
      <c r="R100" s="9">
        <f t="shared" si="113"/>
        <v>130.21884733645712</v>
      </c>
      <c r="S100" s="91">
        <f t="shared" si="154"/>
        <v>52.303403868632934</v>
      </c>
      <c r="T100" s="7">
        <f t="shared" si="172"/>
        <v>31.320605372037964</v>
      </c>
      <c r="U100" s="36">
        <f t="shared" si="116"/>
        <v>2.5627893513430156</v>
      </c>
      <c r="V100" s="44">
        <f t="shared" si="173"/>
        <v>7.7221217307253047</v>
      </c>
      <c r="W100" s="44">
        <f t="shared" si="181"/>
        <v>4.1169885781577378</v>
      </c>
      <c r="X100" s="82">
        <v>-20</v>
      </c>
      <c r="Y100" s="11">
        <f t="shared" si="185"/>
        <v>20</v>
      </c>
      <c r="Z100" s="7">
        <f t="shared" si="102"/>
        <v>297.96977629325539</v>
      </c>
      <c r="AA100" s="7">
        <f t="shared" si="149"/>
        <v>101.91166559453666</v>
      </c>
      <c r="AB100" s="36">
        <f t="shared" si="104"/>
        <v>1.8623111018328462</v>
      </c>
      <c r="AC100" s="9">
        <f t="shared" si="174"/>
        <v>42.567110899036486</v>
      </c>
      <c r="AD100" s="9">
        <f t="shared" si="105"/>
        <v>130.67611839164368</v>
      </c>
      <c r="AE100" s="9">
        <f t="shared" si="106"/>
        <v>85.922336808097185</v>
      </c>
      <c r="AF100" s="91">
        <f t="shared" si="175"/>
        <v>31.925333174277363</v>
      </c>
      <c r="AG100" s="91">
        <f t="shared" si="176"/>
        <v>22.577615946243231</v>
      </c>
      <c r="AH100" s="16">
        <f t="shared" si="107"/>
        <v>3.5751168803760511</v>
      </c>
      <c r="AI100" s="44">
        <f t="shared" si="108"/>
        <v>5.0470429289033243</v>
      </c>
      <c r="AJ100" s="44">
        <f t="shared" si="177"/>
        <v>2.7350765689025689</v>
      </c>
      <c r="AK100" s="55">
        <f t="shared" si="178"/>
        <v>0.25946214812412921</v>
      </c>
      <c r="AL100" s="52">
        <f t="shared" si="150"/>
        <v>2.5048635256486063</v>
      </c>
      <c r="AM100" s="52">
        <f t="shared" si="179"/>
        <v>1.2221126771388762</v>
      </c>
      <c r="AN100" s="85">
        <f t="shared" si="182"/>
        <v>9.668704201290959</v>
      </c>
      <c r="AO100" s="86">
        <f t="shared" si="183"/>
        <v>2.3936293816194913</v>
      </c>
    </row>
    <row r="101" spans="2:41" s="1" customFormat="1" ht="26.1" customHeight="1" thickBot="1">
      <c r="B101" s="190"/>
      <c r="C101" s="12">
        <v>175</v>
      </c>
      <c r="D101" s="12">
        <v>45</v>
      </c>
      <c r="E101" s="12">
        <v>180</v>
      </c>
      <c r="F101" s="12">
        <f t="shared" si="169"/>
        <v>315</v>
      </c>
      <c r="G101" s="12">
        <f t="shared" si="170"/>
        <v>155</v>
      </c>
      <c r="H101" s="12">
        <f>(F101-G101)*J101</f>
        <v>280</v>
      </c>
      <c r="I101" s="12">
        <f t="shared" si="171"/>
        <v>319.47574364968784</v>
      </c>
      <c r="J101" s="12">
        <f t="shared" si="180"/>
        <v>1.75</v>
      </c>
      <c r="K101" s="57">
        <v>55</v>
      </c>
      <c r="L101" s="12">
        <f t="shared" si="184"/>
        <v>10</v>
      </c>
      <c r="M101" s="12">
        <f t="shared" si="97"/>
        <v>488.16510277390739</v>
      </c>
      <c r="N101" s="12">
        <f t="shared" si="148"/>
        <v>399.88144188779205</v>
      </c>
      <c r="O101" s="12">
        <f t="shared" si="99"/>
        <v>3.0510318923369213</v>
      </c>
      <c r="P101" s="13">
        <f t="shared" si="100"/>
        <v>69.737871824843907</v>
      </c>
      <c r="Q101" s="13">
        <f t="shared" si="101"/>
        <v>192.65082205812234</v>
      </c>
      <c r="R101" s="13">
        <f t="shared" si="113"/>
        <v>130.21884733645712</v>
      </c>
      <c r="S101" s="93">
        <f t="shared" si="154"/>
        <v>52.303403868632934</v>
      </c>
      <c r="T101" s="12">
        <f t="shared" si="172"/>
        <v>31.320605372037964</v>
      </c>
      <c r="U101" s="37">
        <f t="shared" si="116"/>
        <v>2.5627893513430156</v>
      </c>
      <c r="V101" s="45">
        <f t="shared" si="173"/>
        <v>7.7221217307253047</v>
      </c>
      <c r="W101" s="45">
        <f t="shared" si="181"/>
        <v>4.1169885781577378</v>
      </c>
      <c r="X101" s="83">
        <v>-20</v>
      </c>
      <c r="Y101" s="14">
        <f t="shared" si="185"/>
        <v>25</v>
      </c>
      <c r="Z101" s="12">
        <f t="shared" si="102"/>
        <v>297.96977629325539</v>
      </c>
      <c r="AA101" s="12">
        <f t="shared" si="149"/>
        <v>101.91166559453666</v>
      </c>
      <c r="AB101" s="37">
        <f t="shared" si="104"/>
        <v>1.8623111018328462</v>
      </c>
      <c r="AC101" s="13">
        <f t="shared" si="174"/>
        <v>42.567110899036486</v>
      </c>
      <c r="AD101" s="13">
        <f t="shared" si="105"/>
        <v>130.67611839164368</v>
      </c>
      <c r="AE101" s="13">
        <f t="shared" si="106"/>
        <v>85.922336808097185</v>
      </c>
      <c r="AF101" s="93">
        <f t="shared" si="175"/>
        <v>31.925333174277363</v>
      </c>
      <c r="AG101" s="93">
        <f t="shared" si="176"/>
        <v>22.577615946243231</v>
      </c>
      <c r="AH101" s="17">
        <f t="shared" si="107"/>
        <v>3.5751168803760511</v>
      </c>
      <c r="AI101" s="45">
        <f t="shared" si="108"/>
        <v>5.0470429289033243</v>
      </c>
      <c r="AJ101" s="45">
        <f t="shared" si="177"/>
        <v>2.7350765689025689</v>
      </c>
      <c r="AK101" s="56">
        <f t="shared" si="178"/>
        <v>0.25946214812412921</v>
      </c>
      <c r="AL101" s="57">
        <f t="shared" si="150"/>
        <v>2.5048635256486063</v>
      </c>
      <c r="AM101" s="57">
        <f t="shared" si="179"/>
        <v>1.2221126771388762</v>
      </c>
      <c r="AN101" s="87">
        <f t="shared" si="182"/>
        <v>9.668704201290959</v>
      </c>
      <c r="AO101" s="88">
        <f t="shared" si="183"/>
        <v>2.3936293816194913</v>
      </c>
    </row>
    <row r="102" spans="2:41" s="1" customFormat="1" ht="26.1" customHeight="1">
      <c r="B102" s="29"/>
      <c r="C102" s="29"/>
      <c r="D102" s="29"/>
      <c r="E102" s="29"/>
      <c r="F102" s="29"/>
      <c r="G102" s="29"/>
      <c r="H102" s="29"/>
      <c r="I102" s="29"/>
      <c r="J102" s="29"/>
      <c r="K102" s="59"/>
      <c r="L102" s="29"/>
      <c r="M102" s="29"/>
      <c r="N102" s="29"/>
      <c r="O102" s="29"/>
      <c r="P102" s="30"/>
      <c r="Q102" s="30"/>
      <c r="R102" s="30"/>
      <c r="S102" s="29"/>
      <c r="T102" s="29"/>
      <c r="U102" s="38"/>
      <c r="V102" s="31"/>
      <c r="W102" s="31"/>
      <c r="X102" s="84"/>
      <c r="Y102" s="32"/>
      <c r="Z102" s="29"/>
      <c r="AA102" s="29"/>
      <c r="AB102" s="38"/>
      <c r="AC102" s="30"/>
      <c r="AD102" s="30"/>
      <c r="AE102" s="30"/>
      <c r="AF102" s="29"/>
      <c r="AG102" s="29"/>
      <c r="AH102" s="33"/>
      <c r="AI102" s="31"/>
      <c r="AJ102" s="31"/>
      <c r="AK102" s="58"/>
      <c r="AL102" s="59"/>
      <c r="AM102" s="59"/>
      <c r="AN102" s="38"/>
      <c r="AO102" s="38"/>
    </row>
  </sheetData>
  <mergeCells count="70">
    <mergeCell ref="B2:AO2"/>
    <mergeCell ref="D5:D6"/>
    <mergeCell ref="F5:F6"/>
    <mergeCell ref="G5:G6"/>
    <mergeCell ref="H5:H6"/>
    <mergeCell ref="J5:J7"/>
    <mergeCell ref="K5:W5"/>
    <mergeCell ref="X5:AJ5"/>
    <mergeCell ref="AK5:AM5"/>
    <mergeCell ref="AO5:AO6"/>
    <mergeCell ref="AL7:AM7"/>
    <mergeCell ref="AN7:AO7"/>
    <mergeCell ref="B8:B17"/>
    <mergeCell ref="B18:B27"/>
    <mergeCell ref="U6:U7"/>
    <mergeCell ref="AH6:AH7"/>
    <mergeCell ref="V7:W7"/>
    <mergeCell ref="AI7:AJ7"/>
    <mergeCell ref="J28:J30"/>
    <mergeCell ref="K28:W28"/>
    <mergeCell ref="X28:AJ28"/>
    <mergeCell ref="AK28:AM28"/>
    <mergeCell ref="D28:D29"/>
    <mergeCell ref="F28:F29"/>
    <mergeCell ref="G28:G29"/>
    <mergeCell ref="H28:H29"/>
    <mergeCell ref="AO28:AO29"/>
    <mergeCell ref="U29:U30"/>
    <mergeCell ref="AH29:AH30"/>
    <mergeCell ref="V30:W30"/>
    <mergeCell ref="AI30:AJ30"/>
    <mergeCell ref="AL30:AM30"/>
    <mergeCell ref="AN30:AO30"/>
    <mergeCell ref="B31:B40"/>
    <mergeCell ref="B41:B50"/>
    <mergeCell ref="C53:AO53"/>
    <mergeCell ref="D56:D57"/>
    <mergeCell ref="F56:F57"/>
    <mergeCell ref="G56:G57"/>
    <mergeCell ref="H56:H57"/>
    <mergeCell ref="J56:J58"/>
    <mergeCell ref="K56:W56"/>
    <mergeCell ref="X56:AJ56"/>
    <mergeCell ref="AK56:AM56"/>
    <mergeCell ref="AO56:AO57"/>
    <mergeCell ref="U57:U58"/>
    <mergeCell ref="AH57:AH58"/>
    <mergeCell ref="V58:W58"/>
    <mergeCell ref="AI58:AJ58"/>
    <mergeCell ref="AL58:AM58"/>
    <mergeCell ref="AN58:AO58"/>
    <mergeCell ref="AN81:AO81"/>
    <mergeCell ref="G79:G80"/>
    <mergeCell ref="H79:H80"/>
    <mergeCell ref="J79:J81"/>
    <mergeCell ref="K79:W79"/>
    <mergeCell ref="B59:B68"/>
    <mergeCell ref="B69:B78"/>
    <mergeCell ref="D79:D80"/>
    <mergeCell ref="F79:F80"/>
    <mergeCell ref="B82:B91"/>
    <mergeCell ref="B92:B101"/>
    <mergeCell ref="X79:AJ79"/>
    <mergeCell ref="AK79:AM79"/>
    <mergeCell ref="AO79:AO80"/>
    <mergeCell ref="U80:U81"/>
    <mergeCell ref="AH80:AH81"/>
    <mergeCell ref="V81:W81"/>
    <mergeCell ref="AI81:AJ81"/>
    <mergeCell ref="AL81:AM81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P102"/>
  <sheetViews>
    <sheetView showGridLines="0" zoomScaleNormal="100" workbookViewId="0">
      <selection activeCell="K8" sqref="K8"/>
    </sheetView>
  </sheetViews>
  <sheetFormatPr defaultRowHeight="26.1" customHeight="1"/>
  <cols>
    <col min="1" max="1" width="1.625" customWidth="1"/>
    <col min="2" max="2" width="5.75" customWidth="1"/>
    <col min="3" max="3" width="6.25" hidden="1" customWidth="1"/>
    <col min="4" max="4" width="3" customWidth="1"/>
    <col min="5" max="5" width="4.125" customWidth="1"/>
    <col min="6" max="6" width="4" customWidth="1"/>
    <col min="7" max="7" width="5.25" customWidth="1"/>
    <col min="8" max="8" width="4.125" customWidth="1"/>
    <col min="9" max="9" width="3.875" customWidth="1"/>
    <col min="10" max="10" width="5.875" customWidth="1"/>
    <col min="11" max="11" width="3.125" style="77" customWidth="1"/>
    <col min="12" max="12" width="3.5" customWidth="1"/>
    <col min="13" max="13" width="3.875" customWidth="1"/>
    <col min="14" max="14" width="4" customWidth="1"/>
    <col min="15" max="15" width="4.125" customWidth="1"/>
    <col min="16" max="16" width="3.375" customWidth="1"/>
    <col min="17" max="17" width="3.625" customWidth="1"/>
    <col min="18" max="18" width="3.875" customWidth="1"/>
    <col min="19" max="20" width="4.375" customWidth="1"/>
    <col min="21" max="21" width="6.625" style="43" customWidth="1"/>
    <col min="22" max="22" width="5" customWidth="1"/>
    <col min="23" max="23" width="5.125" customWidth="1"/>
    <col min="24" max="24" width="4.625" style="49" customWidth="1"/>
    <col min="25" max="25" width="3.875" style="34" customWidth="1"/>
    <col min="26" max="26" width="4.125" customWidth="1"/>
    <col min="27" max="27" width="4.375" customWidth="1"/>
    <col min="28" max="28" width="7.875" style="43" customWidth="1"/>
    <col min="29" max="29" width="3.625" customWidth="1"/>
    <col min="30" max="30" width="3.875" customWidth="1"/>
    <col min="31" max="31" width="3.5" customWidth="1"/>
    <col min="32" max="32" width="4.125" customWidth="1"/>
    <col min="33" max="33" width="3.875" style="47" customWidth="1"/>
    <col min="34" max="34" width="7.375" style="18" customWidth="1"/>
    <col min="35" max="35" width="4.875" customWidth="1"/>
    <col min="36" max="36" width="5.125" customWidth="1"/>
    <col min="37" max="37" width="8.75" style="48" customWidth="1"/>
    <col min="38" max="39" width="4.75" style="49" customWidth="1"/>
    <col min="40" max="40" width="6.5" style="39" customWidth="1"/>
    <col min="41" max="41" width="6.875" style="39" customWidth="1"/>
    <col min="42" max="42" width="3.25" customWidth="1"/>
  </cols>
  <sheetData>
    <row r="1" spans="1:42" ht="14.25" customHeight="1"/>
    <row r="2" spans="1:42" s="28" customFormat="1" ht="26.1" customHeight="1">
      <c r="A2" s="27"/>
      <c r="B2" s="209" t="s">
        <v>50</v>
      </c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09"/>
      <c r="AE2" s="209"/>
      <c r="AF2" s="209"/>
      <c r="AG2" s="209"/>
      <c r="AH2" s="209"/>
      <c r="AI2" s="209"/>
      <c r="AJ2" s="209"/>
      <c r="AK2" s="209"/>
      <c r="AL2" s="209"/>
      <c r="AM2" s="209"/>
      <c r="AN2" s="209"/>
      <c r="AO2" s="209"/>
    </row>
    <row r="3" spans="1:42" s="1" customFormat="1" ht="26.1" customHeight="1">
      <c r="K3" s="48"/>
      <c r="U3" s="40"/>
      <c r="X3" s="49"/>
      <c r="Y3" s="34"/>
      <c r="AB3" s="40"/>
      <c r="AG3" s="46"/>
      <c r="AH3" s="15"/>
      <c r="AK3" s="48"/>
      <c r="AL3" s="49"/>
      <c r="AM3" s="50" t="s">
        <v>40</v>
      </c>
      <c r="AN3" s="34"/>
      <c r="AO3" s="34"/>
    </row>
    <row r="4" spans="1:42" s="1" customFormat="1" ht="14.25" customHeight="1" thickBot="1">
      <c r="K4" s="48"/>
      <c r="U4" s="40"/>
      <c r="X4" s="49"/>
      <c r="Y4" s="34"/>
      <c r="AB4" s="40"/>
      <c r="AG4" s="46"/>
      <c r="AH4" s="15"/>
      <c r="AK4" s="48"/>
      <c r="AL4" s="49"/>
      <c r="AM4" s="50"/>
      <c r="AN4" s="34"/>
      <c r="AO4" s="34"/>
    </row>
    <row r="5" spans="1:42" s="1" customFormat="1" ht="26.1" customHeight="1">
      <c r="A5" s="2"/>
      <c r="B5" s="19" t="s">
        <v>18</v>
      </c>
      <c r="C5" s="73" t="s">
        <v>18</v>
      </c>
      <c r="D5" s="191" t="s">
        <v>12</v>
      </c>
      <c r="E5" s="6" t="s">
        <v>21</v>
      </c>
      <c r="F5" s="204" t="s">
        <v>75</v>
      </c>
      <c r="G5" s="204" t="s">
        <v>76</v>
      </c>
      <c r="H5" s="206" t="s">
        <v>1</v>
      </c>
      <c r="I5" s="6" t="s">
        <v>17</v>
      </c>
      <c r="J5" s="206" t="s">
        <v>3</v>
      </c>
      <c r="K5" s="191" t="s">
        <v>27</v>
      </c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 t="s">
        <v>28</v>
      </c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2" t="s">
        <v>17</v>
      </c>
      <c r="AL5" s="192"/>
      <c r="AM5" s="192"/>
      <c r="AN5" s="6" t="s">
        <v>23</v>
      </c>
      <c r="AO5" s="193" t="s">
        <v>24</v>
      </c>
    </row>
    <row r="6" spans="1:42" s="1" customFormat="1" ht="26.1" customHeight="1">
      <c r="A6" s="2"/>
      <c r="B6" s="20" t="s">
        <v>19</v>
      </c>
      <c r="C6" s="74" t="s">
        <v>19</v>
      </c>
      <c r="D6" s="208"/>
      <c r="E6" s="22" t="s">
        <v>46</v>
      </c>
      <c r="F6" s="205"/>
      <c r="G6" s="205"/>
      <c r="H6" s="199"/>
      <c r="I6" s="23" t="s">
        <v>29</v>
      </c>
      <c r="J6" s="207"/>
      <c r="K6" s="78" t="s">
        <v>42</v>
      </c>
      <c r="L6" s="21" t="s">
        <v>43</v>
      </c>
      <c r="M6" s="10" t="s">
        <v>0</v>
      </c>
      <c r="N6" s="10" t="s">
        <v>2</v>
      </c>
      <c r="O6" s="10" t="s">
        <v>30</v>
      </c>
      <c r="P6" s="10" t="s">
        <v>4</v>
      </c>
      <c r="Q6" s="10" t="s">
        <v>36</v>
      </c>
      <c r="R6" s="10" t="s">
        <v>38</v>
      </c>
      <c r="S6" s="10" t="s">
        <v>5</v>
      </c>
      <c r="T6" s="10" t="s">
        <v>6</v>
      </c>
      <c r="U6" s="195" t="s">
        <v>7</v>
      </c>
      <c r="V6" s="7" t="s">
        <v>31</v>
      </c>
      <c r="W6" s="7" t="s">
        <v>32</v>
      </c>
      <c r="X6" s="78" t="s">
        <v>45</v>
      </c>
      <c r="Y6" s="21" t="s">
        <v>44</v>
      </c>
      <c r="Z6" s="10" t="s">
        <v>33</v>
      </c>
      <c r="AA6" s="10" t="s">
        <v>15</v>
      </c>
      <c r="AB6" s="41" t="s">
        <v>16</v>
      </c>
      <c r="AC6" s="10" t="s">
        <v>8</v>
      </c>
      <c r="AD6" s="10" t="s">
        <v>37</v>
      </c>
      <c r="AE6" s="10" t="s">
        <v>39</v>
      </c>
      <c r="AF6" s="10" t="s">
        <v>9</v>
      </c>
      <c r="AG6" s="10" t="s">
        <v>10</v>
      </c>
      <c r="AH6" s="197" t="s">
        <v>11</v>
      </c>
      <c r="AI6" s="7" t="s">
        <v>31</v>
      </c>
      <c r="AJ6" s="7" t="s">
        <v>32</v>
      </c>
      <c r="AK6" s="52" t="s">
        <v>22</v>
      </c>
      <c r="AL6" s="52" t="s">
        <v>25</v>
      </c>
      <c r="AM6" s="52" t="s">
        <v>26</v>
      </c>
      <c r="AN6" s="8" t="s">
        <v>14</v>
      </c>
      <c r="AO6" s="194"/>
    </row>
    <row r="7" spans="1:42" s="1" customFormat="1" ht="29.45" customHeight="1" thickBot="1">
      <c r="A7" s="3"/>
      <c r="B7" s="76" t="s">
        <v>47</v>
      </c>
      <c r="C7" s="75" t="s">
        <v>47</v>
      </c>
      <c r="D7" s="22" t="s">
        <v>34</v>
      </c>
      <c r="E7" s="22" t="s">
        <v>20</v>
      </c>
      <c r="F7" s="22" t="s">
        <v>13</v>
      </c>
      <c r="G7" s="22" t="s">
        <v>13</v>
      </c>
      <c r="H7" s="22" t="s">
        <v>13</v>
      </c>
      <c r="I7" s="22" t="s">
        <v>13</v>
      </c>
      <c r="J7" s="199"/>
      <c r="K7" s="79" t="s">
        <v>34</v>
      </c>
      <c r="L7" s="22" t="s">
        <v>34</v>
      </c>
      <c r="M7" s="22" t="s">
        <v>13</v>
      </c>
      <c r="N7" s="22" t="s">
        <v>13</v>
      </c>
      <c r="O7" s="22"/>
      <c r="P7" s="22" t="s">
        <v>13</v>
      </c>
      <c r="Q7" s="22" t="s">
        <v>13</v>
      </c>
      <c r="R7" s="22" t="s">
        <v>13</v>
      </c>
      <c r="S7" s="22" t="s">
        <v>13</v>
      </c>
      <c r="T7" s="22" t="s">
        <v>13</v>
      </c>
      <c r="U7" s="196"/>
      <c r="V7" s="199" t="s">
        <v>35</v>
      </c>
      <c r="W7" s="199"/>
      <c r="X7" s="79" t="s">
        <v>34</v>
      </c>
      <c r="Y7" s="22" t="s">
        <v>34</v>
      </c>
      <c r="Z7" s="22" t="s">
        <v>13</v>
      </c>
      <c r="AA7" s="22" t="s">
        <v>13</v>
      </c>
      <c r="AB7" s="42"/>
      <c r="AC7" s="22" t="s">
        <v>13</v>
      </c>
      <c r="AD7" s="22" t="s">
        <v>13</v>
      </c>
      <c r="AE7" s="22" t="s">
        <v>13</v>
      </c>
      <c r="AF7" s="22" t="s">
        <v>13</v>
      </c>
      <c r="AG7" s="22" t="s">
        <v>13</v>
      </c>
      <c r="AH7" s="198"/>
      <c r="AI7" s="199" t="s">
        <v>35</v>
      </c>
      <c r="AJ7" s="199"/>
      <c r="AK7" s="53" t="s">
        <v>51</v>
      </c>
      <c r="AL7" s="200" t="s">
        <v>35</v>
      </c>
      <c r="AM7" s="201"/>
      <c r="AN7" s="202" t="s">
        <v>74</v>
      </c>
      <c r="AO7" s="203"/>
    </row>
    <row r="8" spans="1:42" s="1" customFormat="1" ht="26.1" customHeight="1">
      <c r="A8" s="3"/>
      <c r="B8" s="188">
        <v>100</v>
      </c>
      <c r="C8" s="5">
        <v>100</v>
      </c>
      <c r="D8" s="5">
        <v>0</v>
      </c>
      <c r="E8" s="5">
        <v>180</v>
      </c>
      <c r="F8" s="5">
        <f>C8+20+E8-60</f>
        <v>240</v>
      </c>
      <c r="G8" s="5">
        <f>C8-20</f>
        <v>80</v>
      </c>
      <c r="H8" s="5">
        <f>(F8-G8)*J8</f>
        <v>240</v>
      </c>
      <c r="I8" s="5">
        <f>2*P8+E8</f>
        <v>272.37604307034013</v>
      </c>
      <c r="J8" s="5">
        <v>1.5</v>
      </c>
      <c r="K8" s="51">
        <v>30</v>
      </c>
      <c r="L8" s="5">
        <f t="shared" ref="L8:L17" si="0">K8-D8</f>
        <v>30</v>
      </c>
      <c r="M8" s="5">
        <f>H8/COS(K8*PI()/180)</f>
        <v>277.12812921102034</v>
      </c>
      <c r="N8" s="5">
        <f>H8*TAN(K8*PI()/180)</f>
        <v>138.56406460551017</v>
      </c>
      <c r="O8" s="5">
        <f t="shared" ref="O8:O27" si="1">J8/COS(K8*PI()/180)</f>
        <v>1.7320508075688772</v>
      </c>
      <c r="P8" s="24">
        <f t="shared" ref="P8:P27" si="2">40/COS(K8*PI()/180)</f>
        <v>46.188021535170058</v>
      </c>
      <c r="Q8" s="24">
        <f t="shared" ref="Q8:Q27" si="3">F8/U8+P8</f>
        <v>110.14066673771322</v>
      </c>
      <c r="R8" s="24">
        <f>G8/U8+P8</f>
        <v>67.505569936017778</v>
      </c>
      <c r="S8" s="5">
        <f t="shared" ref="S8:S21" si="4">10/COS(K8*PI()/180)</f>
        <v>11.547005383792515</v>
      </c>
      <c r="T8" s="5">
        <f>10/COS(ATAN((N8+R8-Q8)/H8))</f>
        <v>10.769230769230768</v>
      </c>
      <c r="U8" s="35">
        <f>(4+SIN(K8*PI()/180)/J8)*COS(K8*PI()/180)</f>
        <v>3.7527767497325675</v>
      </c>
      <c r="V8" s="25">
        <f>(P8*J8*(F8^2-G8^2)/2+J8*(F8^3-G8^3)/(6*U8))/1000000</f>
        <v>2.6604300404257955</v>
      </c>
      <c r="W8" s="25">
        <f>(J8*(P8+S8+T8)*(F8-G8)*60+J8*(F8^2-G8^2)*60/(2*U8))/1000000</f>
        <v>1.6004067046543986</v>
      </c>
      <c r="X8" s="80">
        <v>30</v>
      </c>
      <c r="Y8" s="72">
        <f>X8+D8</f>
        <v>30</v>
      </c>
      <c r="Z8" s="5">
        <f t="shared" ref="Z8:Z27" si="5">IF(D8&gt;20,H8/COS(X8*PI()/180),H8/COS(X8*PI()/180))</f>
        <v>277.12812921102034</v>
      </c>
      <c r="AA8" s="5">
        <f>H8*TAN(ABS(X8)*PI()/180)</f>
        <v>138.56406460551017</v>
      </c>
      <c r="AB8" s="35">
        <f>J8/COS(X8*PI()/180)</f>
        <v>1.7320508075688772</v>
      </c>
      <c r="AC8" s="24">
        <f>40/COS(ABS(X8)*PI()/180)</f>
        <v>46.188021535170058</v>
      </c>
      <c r="AD8" s="24">
        <f t="shared" ref="AD8:AD27" si="6">F8/AH8+AC8</f>
        <v>110.14066673771322</v>
      </c>
      <c r="AE8" s="24">
        <f t="shared" ref="AE8:AE27" si="7">G8/AH8+AC8</f>
        <v>67.505569936017778</v>
      </c>
      <c r="AF8" s="5">
        <f t="shared" ref="AF8:AF16" si="8">10/COS(X8*PI()/180)</f>
        <v>11.547005383792515</v>
      </c>
      <c r="AG8" s="5">
        <f t="shared" ref="AG8:AG27" si="9">IF(X8&gt;0,10/COS(ATAN((AA8+AE8-AD8)/H8)),10/COS(ATAN((AA8-AE8+AD8)/H8)))</f>
        <v>10.769230769230768</v>
      </c>
      <c r="AH8" s="26">
        <f t="shared" ref="AH8:AH27" si="10">(4+SIN(X8*PI()/180)/J8)*COS(X8*PI()/180)</f>
        <v>3.7527767497325675</v>
      </c>
      <c r="AI8" s="25">
        <f>(AC8*J8*(F8^2-G8^2)/2+J8*(F8^3-G8^3)/(6*AH8))/1000000</f>
        <v>2.6604300404257955</v>
      </c>
      <c r="AJ8" s="25">
        <f>(J8*(AC8+AF8+AG8)*(F8-G8)*60+J8*(F8^2-G8^2)*60/(2*AH8))/1000000</f>
        <v>1.6004067046543986</v>
      </c>
      <c r="AK8" s="54">
        <f>(0.2*0.4-0.05*0.05/2)*(I8/100+0.1)</f>
        <v>0.2223711339178929</v>
      </c>
      <c r="AL8" s="51">
        <f>(F8/100*I8/100-PI()*((E8+2*20)/100)^2/4)*40/100</f>
        <v>1.0942791691378051</v>
      </c>
      <c r="AM8" s="51">
        <f>0.6*0.6*(I8/100+0.2)</f>
        <v>1.0525537550532245</v>
      </c>
      <c r="AN8" s="89">
        <f>IF(X8&gt;0,(E8+E8+N8+AA8)*H8/2/10000*0.4+(E8+N8+AA8+R8+T8+AE8+AG8)/100*2*0.4,(E8+E8+N8-AA8)*H8/2/10000*0.4+(E8+N8-AA8+R8+T8+AE8+AG8)/100*2*0.4)</f>
        <v>7.9676368651850371</v>
      </c>
      <c r="AO8" s="90">
        <f>IF(X8&gt;0,(E8+N8+AA8+R8+T8+AE8+AG8)/100*0.8*0.4,(E8+N8-AA8+R8+T8+AE8+AG8)/100*0.8*0.4)</f>
        <v>1.9637687379888555</v>
      </c>
    </row>
    <row r="9" spans="1:42" s="1" customFormat="1" ht="26.1" customHeight="1">
      <c r="A9" s="4"/>
      <c r="B9" s="189"/>
      <c r="C9" s="7">
        <v>100</v>
      </c>
      <c r="D9" s="7">
        <v>5</v>
      </c>
      <c r="E9" s="7">
        <v>180</v>
      </c>
      <c r="F9" s="7">
        <f t="shared" ref="F9:F17" si="11">C9+20+E9-60</f>
        <v>240</v>
      </c>
      <c r="G9" s="7">
        <f t="shared" ref="G9:G17" si="12">C9-20</f>
        <v>80</v>
      </c>
      <c r="H9" s="7">
        <f>(F9-G9)*J9</f>
        <v>240</v>
      </c>
      <c r="I9" s="7">
        <f>2*P9+E9</f>
        <v>277.66196710091651</v>
      </c>
      <c r="J9" s="7">
        <v>1.5</v>
      </c>
      <c r="K9" s="52">
        <v>35</v>
      </c>
      <c r="L9" s="7">
        <f>K9-D9</f>
        <v>30</v>
      </c>
      <c r="M9" s="7">
        <f>H9/COS(K9*PI()/180)</f>
        <v>292.98590130274943</v>
      </c>
      <c r="N9" s="7">
        <f>H9*TAN(K9*PI()/180)</f>
        <v>168.04980917033032</v>
      </c>
      <c r="O9" s="7">
        <f>J9/COS(K9*PI()/180)</f>
        <v>1.8311618831421841</v>
      </c>
      <c r="P9" s="9">
        <f>40/COS(K9*PI()/180)</f>
        <v>48.830983550458242</v>
      </c>
      <c r="Q9" s="9">
        <f>F9/U9+P9</f>
        <v>115.68634854231591</v>
      </c>
      <c r="R9" s="9">
        <f>G9/U9+P9</f>
        <v>71.116105214410794</v>
      </c>
      <c r="S9" s="7">
        <f t="shared" si="4"/>
        <v>12.207745887614561</v>
      </c>
      <c r="T9" s="7">
        <f>10/COS(ATAN((N9+R9-Q9)/H9))</f>
        <v>11.245925433474429</v>
      </c>
      <c r="U9" s="36">
        <f>(4+SIN(K9*PI()/180)/J9)*COS(K9*PI()/180)</f>
        <v>3.5898390507512699</v>
      </c>
      <c r="V9" s="44">
        <f>(P9*J9*(F9^2-G9^2)/2+J9*(F9^3-G9^3)/(6*U9))/1000000</f>
        <v>2.8021708295580221</v>
      </c>
      <c r="W9" s="44">
        <f>(J9*(P9+S9+T9)*(F9-G9)*60+J9*(F9^2-G9^2)*60/(2*U9))/1000000</f>
        <v>1.6827105340721138</v>
      </c>
      <c r="X9" s="81">
        <v>0</v>
      </c>
      <c r="Y9" s="11">
        <f>X9+D9</f>
        <v>5</v>
      </c>
      <c r="Z9" s="7">
        <f>IF(D9&gt;20,H9/COS(X9*PI()/180),H9/COS(X9*PI()/180))</f>
        <v>240</v>
      </c>
      <c r="AA9" s="7">
        <f>H9*TAN(ABS(X9)*PI()/180)</f>
        <v>0</v>
      </c>
      <c r="AB9" s="36">
        <f>J9/COS(X9*PI()/180)</f>
        <v>1.5</v>
      </c>
      <c r="AC9" s="9">
        <f>40/COS(ABS(X9)*PI()/180)</f>
        <v>40</v>
      </c>
      <c r="AD9" s="9">
        <f>F9/AH9+AC9</f>
        <v>100</v>
      </c>
      <c r="AE9" s="9">
        <f>G9/AH9+AC9</f>
        <v>60</v>
      </c>
      <c r="AF9" s="7">
        <f>10/COS(X9*PI()/180)</f>
        <v>10</v>
      </c>
      <c r="AG9" s="7">
        <f>IF(X9&gt;0,10/COS(ATAN((AA9+AE9-AD9)/H9)),10/COS(ATAN((AA9-AE9+AD9)/H9)))</f>
        <v>10.137937550497032</v>
      </c>
      <c r="AH9" s="16">
        <f>(4+SIN(X9*PI()/180)/J9)*COS(X9*PI()/180)</f>
        <v>4</v>
      </c>
      <c r="AI9" s="44">
        <f>(AC9*J9*(F9^2-G9^2)/2+J9*(F9^3-G9^3)/(6*AH9))/1000000</f>
        <v>2.3679999999999999</v>
      </c>
      <c r="AJ9" s="44">
        <f t="shared" ref="AJ9:AJ27" si="13">(J9*(AC9+AF9+AG9)*(F9-G9)*60+J9*(F9^2-G9^2)*60/(2*AH9))/1000000</f>
        <v>1.4419863007271572</v>
      </c>
      <c r="AK9" s="55">
        <f>(0.2*0.4-0.05*0.05/2)*(I9/100+0.1)</f>
        <v>0.22653379909197183</v>
      </c>
      <c r="AL9" s="52">
        <f>(F9/100*I9/100-PI()*((E9+2*20)/100)^2/4)*40/100</f>
        <v>1.145024039831338</v>
      </c>
      <c r="AM9" s="52">
        <f t="shared" ref="AM9:AM27" si="14">0.6*0.6*(I9/100+0.2)</f>
        <v>1.0715830815632996</v>
      </c>
      <c r="AN9" s="85">
        <f>IF(X9&gt;0,(E9+E9+N9+AA9)*H9/2/10000*0.4+(E9+N9+AA9+R9+T9+AE9+AG9)/100*2*0.4,(E9+E9+N9-AA9)*H9/2/10000*0.4+(E9+N9-AA9+R9+T9+AE9+AG9)/100*2*0.4)</f>
        <v>6.5390373029672872</v>
      </c>
      <c r="AO9" s="86">
        <f>IF(X9&gt;0,(E9+N9+AA9+R9+T9+AE9+AG9)/100*0.8*0.4,(E9+N9-AA9+R9+T9+AE9+AG9)/100*0.8*0.4)</f>
        <v>1.6017592875798805</v>
      </c>
      <c r="AP9" s="94" t="s">
        <v>77</v>
      </c>
    </row>
    <row r="10" spans="1:42" s="1" customFormat="1" ht="26.1" customHeight="1">
      <c r="A10" s="4"/>
      <c r="B10" s="189"/>
      <c r="C10" s="7">
        <v>100</v>
      </c>
      <c r="D10" s="7">
        <v>10</v>
      </c>
      <c r="E10" s="7">
        <v>180</v>
      </c>
      <c r="F10" s="7">
        <f t="shared" si="11"/>
        <v>240</v>
      </c>
      <c r="G10" s="7">
        <f t="shared" si="12"/>
        <v>80</v>
      </c>
      <c r="H10" s="7">
        <f t="shared" ref="H10:H27" si="15">(F10-G10)*J10</f>
        <v>240</v>
      </c>
      <c r="I10" s="7">
        <f t="shared" ref="I10:I17" si="16">2*P10+E10</f>
        <v>277.66196710091651</v>
      </c>
      <c r="J10" s="7">
        <v>1.5</v>
      </c>
      <c r="K10" s="52">
        <v>35</v>
      </c>
      <c r="L10" s="7">
        <f t="shared" si="0"/>
        <v>25</v>
      </c>
      <c r="M10" s="7">
        <f t="shared" ref="M10:M27" si="17">H10/COS(K10*PI()/180)</f>
        <v>292.98590130274943</v>
      </c>
      <c r="N10" s="7">
        <f t="shared" ref="N10:N27" si="18">H10*TAN(K10*PI()/180)</f>
        <v>168.04980917033032</v>
      </c>
      <c r="O10" s="7">
        <f t="shared" si="1"/>
        <v>1.8311618831421841</v>
      </c>
      <c r="P10" s="9">
        <f t="shared" si="2"/>
        <v>48.830983550458242</v>
      </c>
      <c r="Q10" s="9">
        <f t="shared" si="3"/>
        <v>115.68634854231591</v>
      </c>
      <c r="R10" s="9">
        <f t="shared" ref="R10:R27" si="19">G10/U10+P10</f>
        <v>71.116105214410794</v>
      </c>
      <c r="S10" s="7">
        <f t="shared" si="4"/>
        <v>12.207745887614561</v>
      </c>
      <c r="T10" s="7">
        <f t="shared" ref="T10:T17" si="20">10/COS(ATAN((N10+R10-Q10)/H10))</f>
        <v>11.245925433474429</v>
      </c>
      <c r="U10" s="36">
        <f t="shared" ref="U10:U27" si="21">(4+SIN(K10*PI()/180)/J10)*COS(K10*PI()/180)</f>
        <v>3.5898390507512699</v>
      </c>
      <c r="V10" s="44">
        <f t="shared" ref="V10:V17" si="22">(P10*J10*(F10^2-G10^2)/2+J10*(F10^3-G10^3)/(6*U10))/1000000</f>
        <v>2.8021708295580221</v>
      </c>
      <c r="W10" s="44">
        <f t="shared" ref="W10:W17" si="23">(J10*(P10+S10+T10)*(F10-G10)*60+J10*(F10^2-G10^2)*60/(2*U10))/1000000</f>
        <v>1.6827105340721138</v>
      </c>
      <c r="X10" s="81">
        <v>0</v>
      </c>
      <c r="Y10" s="11">
        <f t="shared" ref="Y10:Y17" si="24">X10+D10</f>
        <v>10</v>
      </c>
      <c r="Z10" s="7">
        <f t="shared" si="5"/>
        <v>240</v>
      </c>
      <c r="AA10" s="7">
        <f t="shared" ref="AA10:AA27" si="25">H10*TAN(ABS(X10)*PI()/180)</f>
        <v>0</v>
      </c>
      <c r="AB10" s="36">
        <f t="shared" ref="AB10:AB27" si="26">J10/COS(X10*PI()/180)</f>
        <v>1.5</v>
      </c>
      <c r="AC10" s="9">
        <f t="shared" ref="AC10:AC17" si="27">40/COS(ABS(X10)*PI()/180)</f>
        <v>40</v>
      </c>
      <c r="AD10" s="9">
        <f t="shared" si="6"/>
        <v>100</v>
      </c>
      <c r="AE10" s="9">
        <f t="shared" si="7"/>
        <v>60</v>
      </c>
      <c r="AF10" s="7">
        <f t="shared" si="8"/>
        <v>10</v>
      </c>
      <c r="AG10" s="7">
        <f t="shared" si="9"/>
        <v>10.137937550497032</v>
      </c>
      <c r="AH10" s="16">
        <f t="shared" si="10"/>
        <v>4</v>
      </c>
      <c r="AI10" s="44">
        <f t="shared" ref="AI10:AI27" si="28">(AC10*J10*(F10^2-G10^2)/2+J10*(F10^3-G10^3)/(6*AH10))/1000000</f>
        <v>2.3679999999999999</v>
      </c>
      <c r="AJ10" s="44">
        <f t="shared" si="13"/>
        <v>1.4419863007271572</v>
      </c>
      <c r="AK10" s="55">
        <f t="shared" ref="AK10:AK17" si="29">(0.2*0.4-0.05*0.05/2)*(I10/100+0.1)</f>
        <v>0.22653379909197183</v>
      </c>
      <c r="AL10" s="52">
        <f t="shared" ref="AL10:AL27" si="30">(F10/100*I10/100-PI()*((E10+2*20)/100)^2/4)*40/100</f>
        <v>1.145024039831338</v>
      </c>
      <c r="AM10" s="52">
        <f t="shared" si="14"/>
        <v>1.0715830815632996</v>
      </c>
      <c r="AN10" s="85">
        <f t="shared" ref="AN10:AN17" si="31">IF(X10&gt;0,(E10+E10+N10+AA10)*H10/2/10000*0.4+(E10+N10+AA10+R10+T10+AE10+AG10)/100*2*0.4,(E10+E10+N10-AA10)*H10/2/10000*0.4+(E10+N10-AA10+R10+T10+AE10+AG10)/100*2*0.4)</f>
        <v>6.5390373029672872</v>
      </c>
      <c r="AO10" s="86">
        <f t="shared" ref="AO10:AO17" si="32">IF(X10&gt;0,(E10+N10+AA10+R10+T10+AE10+AG10)/100*0.8*0.4,(E10+N10-AA10+R10+T10+AE10+AG10)/100*0.8*0.4)</f>
        <v>1.6017592875798805</v>
      </c>
    </row>
    <row r="11" spans="1:42" s="1" customFormat="1" ht="26.1" customHeight="1">
      <c r="A11" s="4"/>
      <c r="B11" s="189"/>
      <c r="C11" s="7">
        <v>100</v>
      </c>
      <c r="D11" s="7">
        <v>15</v>
      </c>
      <c r="E11" s="7">
        <v>180</v>
      </c>
      <c r="F11" s="7">
        <f t="shared" si="11"/>
        <v>240</v>
      </c>
      <c r="G11" s="7">
        <f t="shared" si="12"/>
        <v>80</v>
      </c>
      <c r="H11" s="7">
        <f>(F11-G11)*J11</f>
        <v>240</v>
      </c>
      <c r="I11" s="7">
        <f>2*P11+E11</f>
        <v>277.66196710091651</v>
      </c>
      <c r="J11" s="7">
        <v>1.5</v>
      </c>
      <c r="K11" s="52">
        <v>35</v>
      </c>
      <c r="L11" s="7">
        <f>K11-D11</f>
        <v>20</v>
      </c>
      <c r="M11" s="7">
        <f>H11/COS(K11*PI()/180)</f>
        <v>292.98590130274943</v>
      </c>
      <c r="N11" s="7">
        <f>H11*TAN(K11*PI()/180)</f>
        <v>168.04980917033032</v>
      </c>
      <c r="O11" s="7">
        <f>J11/COS(K11*PI()/180)</f>
        <v>1.8311618831421841</v>
      </c>
      <c r="P11" s="9">
        <f>40/COS(K11*PI()/180)</f>
        <v>48.830983550458242</v>
      </c>
      <c r="Q11" s="9">
        <f>F11/U11+P11</f>
        <v>115.68634854231591</v>
      </c>
      <c r="R11" s="9">
        <f>G11/U11+P11</f>
        <v>71.116105214410794</v>
      </c>
      <c r="S11" s="7">
        <f t="shared" si="4"/>
        <v>12.207745887614561</v>
      </c>
      <c r="T11" s="7">
        <f>10/COS(ATAN((N11+R11-Q11)/H11))</f>
        <v>11.245925433474429</v>
      </c>
      <c r="U11" s="36">
        <f>(4+SIN(K11*PI()/180)/J11)*COS(K11*PI()/180)</f>
        <v>3.5898390507512699</v>
      </c>
      <c r="V11" s="44">
        <f>(P11*J11*(F11^2-G11^2)/2+J11*(F11^3-G11^3)/(6*U11))/1000000</f>
        <v>2.8021708295580221</v>
      </c>
      <c r="W11" s="44">
        <f t="shared" si="23"/>
        <v>1.6827105340721138</v>
      </c>
      <c r="X11" s="81">
        <v>0</v>
      </c>
      <c r="Y11" s="11">
        <f>X11+D11</f>
        <v>15</v>
      </c>
      <c r="Z11" s="7">
        <f>IF(D11&gt;20,H11/COS(X11*PI()/180),H11/COS(X11*PI()/180))</f>
        <v>240</v>
      </c>
      <c r="AA11" s="7">
        <f>H11*TAN(ABS(X11)*PI()/180)</f>
        <v>0</v>
      </c>
      <c r="AB11" s="36">
        <f>J11/COS(X11*PI()/180)</f>
        <v>1.5</v>
      </c>
      <c r="AC11" s="9">
        <f>40/COS(ABS(X11)*PI()/180)</f>
        <v>40</v>
      </c>
      <c r="AD11" s="9">
        <f>F11/AH11+AC11</f>
        <v>100</v>
      </c>
      <c r="AE11" s="9">
        <f>G11/AH11+AC11</f>
        <v>60</v>
      </c>
      <c r="AF11" s="7">
        <f>10/COS(X11*PI()/180)</f>
        <v>10</v>
      </c>
      <c r="AG11" s="7">
        <f>IF(X11&gt;0,10/COS(ATAN((AA11+AE11-AD11)/H11)),10/COS(ATAN((AA11-AE11+AD11)/H11)))</f>
        <v>10.137937550497032</v>
      </c>
      <c r="AH11" s="16">
        <f>(4+SIN(X11*PI()/180)/J11)*COS(X11*PI()/180)</f>
        <v>4</v>
      </c>
      <c r="AI11" s="44">
        <f>(AC11*J11*(F11^2-G11^2)/2+J11*(F11^3-G11^3)/(6*AH11))/1000000</f>
        <v>2.3679999999999999</v>
      </c>
      <c r="AJ11" s="44">
        <f t="shared" si="13"/>
        <v>1.4419863007271572</v>
      </c>
      <c r="AK11" s="55">
        <f>(0.2*0.4-0.05*0.05/2)*(I11/100+0.1)</f>
        <v>0.22653379909197183</v>
      </c>
      <c r="AL11" s="52">
        <f>(F11/100*I11/100-PI()*((E11+2*20)/100)^2/4)*40/100</f>
        <v>1.145024039831338</v>
      </c>
      <c r="AM11" s="52">
        <f t="shared" si="14"/>
        <v>1.0715830815632996</v>
      </c>
      <c r="AN11" s="85">
        <f t="shared" si="31"/>
        <v>6.5390373029672872</v>
      </c>
      <c r="AO11" s="86">
        <f t="shared" si="32"/>
        <v>1.6017592875798805</v>
      </c>
    </row>
    <row r="12" spans="1:42" s="1" customFormat="1" ht="26.1" customHeight="1">
      <c r="B12" s="189"/>
      <c r="C12" s="7">
        <v>100</v>
      </c>
      <c r="D12" s="7">
        <v>20</v>
      </c>
      <c r="E12" s="7">
        <v>180</v>
      </c>
      <c r="F12" s="7">
        <f t="shared" si="11"/>
        <v>240</v>
      </c>
      <c r="G12" s="7">
        <f t="shared" si="12"/>
        <v>80</v>
      </c>
      <c r="H12" s="7">
        <f t="shared" si="15"/>
        <v>240</v>
      </c>
      <c r="I12" s="7">
        <f t="shared" si="16"/>
        <v>277.66196710091651</v>
      </c>
      <c r="J12" s="7">
        <v>1.5</v>
      </c>
      <c r="K12" s="52">
        <v>35</v>
      </c>
      <c r="L12" s="7">
        <f t="shared" si="0"/>
        <v>15</v>
      </c>
      <c r="M12" s="7">
        <f t="shared" si="17"/>
        <v>292.98590130274943</v>
      </c>
      <c r="N12" s="7">
        <f t="shared" si="18"/>
        <v>168.04980917033032</v>
      </c>
      <c r="O12" s="7">
        <f t="shared" si="1"/>
        <v>1.8311618831421841</v>
      </c>
      <c r="P12" s="9">
        <f t="shared" si="2"/>
        <v>48.830983550458242</v>
      </c>
      <c r="Q12" s="9">
        <f t="shared" si="3"/>
        <v>115.68634854231591</v>
      </c>
      <c r="R12" s="9">
        <f t="shared" si="19"/>
        <v>71.116105214410794</v>
      </c>
      <c r="S12" s="7">
        <f t="shared" si="4"/>
        <v>12.207745887614561</v>
      </c>
      <c r="T12" s="7">
        <f t="shared" si="20"/>
        <v>11.245925433474429</v>
      </c>
      <c r="U12" s="36">
        <f t="shared" si="21"/>
        <v>3.5898390507512699</v>
      </c>
      <c r="V12" s="44">
        <f t="shared" si="22"/>
        <v>2.8021708295580221</v>
      </c>
      <c r="W12" s="44">
        <f t="shared" si="23"/>
        <v>1.6827105340721138</v>
      </c>
      <c r="X12" s="81">
        <v>0</v>
      </c>
      <c r="Y12" s="11">
        <f t="shared" si="24"/>
        <v>20</v>
      </c>
      <c r="Z12" s="7">
        <f t="shared" si="5"/>
        <v>240</v>
      </c>
      <c r="AA12" s="7">
        <f t="shared" si="25"/>
        <v>0</v>
      </c>
      <c r="AB12" s="36">
        <f t="shared" si="26"/>
        <v>1.5</v>
      </c>
      <c r="AC12" s="9">
        <f t="shared" si="27"/>
        <v>40</v>
      </c>
      <c r="AD12" s="9">
        <f t="shared" si="6"/>
        <v>100</v>
      </c>
      <c r="AE12" s="9">
        <f t="shared" si="7"/>
        <v>60</v>
      </c>
      <c r="AF12" s="7">
        <f t="shared" si="8"/>
        <v>10</v>
      </c>
      <c r="AG12" s="7">
        <f t="shared" si="9"/>
        <v>10.137937550497032</v>
      </c>
      <c r="AH12" s="16">
        <f t="shared" si="10"/>
        <v>4</v>
      </c>
      <c r="AI12" s="44">
        <f t="shared" si="28"/>
        <v>2.3679999999999999</v>
      </c>
      <c r="AJ12" s="44">
        <f t="shared" si="13"/>
        <v>1.4419863007271572</v>
      </c>
      <c r="AK12" s="55">
        <f t="shared" si="29"/>
        <v>0.22653379909197183</v>
      </c>
      <c r="AL12" s="52">
        <f t="shared" si="30"/>
        <v>1.145024039831338</v>
      </c>
      <c r="AM12" s="52">
        <f t="shared" si="14"/>
        <v>1.0715830815632996</v>
      </c>
      <c r="AN12" s="85">
        <f t="shared" si="31"/>
        <v>6.5390373029672872</v>
      </c>
      <c r="AO12" s="86">
        <f t="shared" si="32"/>
        <v>1.6017592875798805</v>
      </c>
    </row>
    <row r="13" spans="1:42" s="1" customFormat="1" ht="26.1" customHeight="1">
      <c r="B13" s="189"/>
      <c r="C13" s="7">
        <v>100</v>
      </c>
      <c r="D13" s="7">
        <v>25</v>
      </c>
      <c r="E13" s="7">
        <v>180</v>
      </c>
      <c r="F13" s="7">
        <f t="shared" si="11"/>
        <v>240</v>
      </c>
      <c r="G13" s="7">
        <f t="shared" si="12"/>
        <v>80</v>
      </c>
      <c r="H13" s="7">
        <f>(F13-G13)*J13</f>
        <v>240</v>
      </c>
      <c r="I13" s="7">
        <f>2*P13+E13</f>
        <v>319.47574364968784</v>
      </c>
      <c r="J13" s="7">
        <v>1.5</v>
      </c>
      <c r="K13" s="52">
        <v>55</v>
      </c>
      <c r="L13" s="7">
        <f>K13-D13</f>
        <v>30</v>
      </c>
      <c r="M13" s="7">
        <f>H13/COS(K13*PI()/180)</f>
        <v>418.42723094906347</v>
      </c>
      <c r="N13" s="7">
        <f>H13*TAN(K13*PI()/180)</f>
        <v>342.75552161810748</v>
      </c>
      <c r="O13" s="7">
        <f>J13/COS(K13*PI()/180)</f>
        <v>2.6151701934316467</v>
      </c>
      <c r="P13" s="9">
        <f>40/COS(K13*PI()/180)</f>
        <v>69.737871824843907</v>
      </c>
      <c r="Q13" s="9">
        <f>F13/U13+P13</f>
        <v>161.77876523024048</v>
      </c>
      <c r="R13" s="9">
        <f>G13/U13+P13</f>
        <v>100.41816962664277</v>
      </c>
      <c r="S13" s="7">
        <f t="shared" si="4"/>
        <v>17.434467956210977</v>
      </c>
      <c r="T13" s="7">
        <f>10/COS(ATAN((N13+R13-Q13)/H13))</f>
        <v>15.410083300814458</v>
      </c>
      <c r="U13" s="36">
        <f>(4+SIN(K13*PI()/180)/J13)*COS(K13*PI()/180)</f>
        <v>2.6075366189994873</v>
      </c>
      <c r="V13" s="44">
        <f>(P13*J13*(F13^2-G13^2)/2+J13*(F13^3-G13^3)/(6*U13))/1000000</f>
        <v>3.9542346666288384</v>
      </c>
      <c r="W13" s="44">
        <f t="shared" si="23"/>
        <v>2.3607794690707258</v>
      </c>
      <c r="X13" s="82">
        <v>-20</v>
      </c>
      <c r="Y13" s="11">
        <f>X13+D13</f>
        <v>5</v>
      </c>
      <c r="Z13" s="7">
        <f>IF(D13&gt;20,H13/COS(X13*PI()/180),H13/COS(X13*PI()/180))</f>
        <v>255.4026653942189</v>
      </c>
      <c r="AA13" s="7">
        <f>H13*TAN(ABS(X13)*PI()/180)</f>
        <v>87.352856223888566</v>
      </c>
      <c r="AB13" s="36">
        <f>J13/COS(X13*PI()/180)</f>
        <v>1.5962666587138681</v>
      </c>
      <c r="AC13" s="9">
        <f>40/COS(ABS(X13)*PI()/180)</f>
        <v>42.567110899036486</v>
      </c>
      <c r="AD13" s="9">
        <f>F13/AH13+AC13</f>
        <v>110.27749654832556</v>
      </c>
      <c r="AE13" s="9">
        <f>G13/AH13+AC13</f>
        <v>65.137239448799505</v>
      </c>
      <c r="AF13" s="7">
        <f>10/COS(X13*PI()/180)</f>
        <v>10.641777724759121</v>
      </c>
      <c r="AG13" s="7">
        <f>IF(X13&gt;0,10/COS(ATAN((AA13+AE13-AD13)/H13)),10/COS(ATAN((AA13-AE13+AD13)/H13)))</f>
        <v>11.422628087586109</v>
      </c>
      <c r="AH13" s="16">
        <f>(4+SIN(X13*PI()/180)/J13)*COS(X13*PI()/180)</f>
        <v>3.544507946581454</v>
      </c>
      <c r="AI13" s="44">
        <f>(AC13*J13*(F13^2-G13^2)/2+J13*(F13^3-G13^3)/(6*AH13))/1000000</f>
        <v>2.5734944061931428</v>
      </c>
      <c r="AJ13" s="44">
        <f t="shared" si="13"/>
        <v>1.580713542877072</v>
      </c>
      <c r="AK13" s="55">
        <f>(0.2*0.4-0.05*0.05/2)*(I13/100+0.1)</f>
        <v>0.25946214812412921</v>
      </c>
      <c r="AL13" s="52">
        <f>(F13/100*I13/100-PI()*((E13+2*20)/100)^2/4)*40/100</f>
        <v>1.5464362946995431</v>
      </c>
      <c r="AM13" s="52">
        <f t="shared" si="14"/>
        <v>1.2221126771388762</v>
      </c>
      <c r="AN13" s="85">
        <f t="shared" si="31"/>
        <v>7.9762590807567442</v>
      </c>
      <c r="AO13" s="86">
        <f t="shared" si="32"/>
        <v>2.0089305147457974</v>
      </c>
    </row>
    <row r="14" spans="1:42" s="1" customFormat="1" ht="26.1" customHeight="1">
      <c r="B14" s="189"/>
      <c r="C14" s="7">
        <v>100</v>
      </c>
      <c r="D14" s="7">
        <v>30</v>
      </c>
      <c r="E14" s="7">
        <v>180</v>
      </c>
      <c r="F14" s="7">
        <f t="shared" si="11"/>
        <v>240</v>
      </c>
      <c r="G14" s="7">
        <f t="shared" si="12"/>
        <v>80</v>
      </c>
      <c r="H14" s="7">
        <f t="shared" si="15"/>
        <v>240</v>
      </c>
      <c r="I14" s="7">
        <f t="shared" si="16"/>
        <v>319.47574364968784</v>
      </c>
      <c r="J14" s="7">
        <v>1.5</v>
      </c>
      <c r="K14" s="52">
        <v>55</v>
      </c>
      <c r="L14" s="7">
        <f t="shared" si="0"/>
        <v>25</v>
      </c>
      <c r="M14" s="7">
        <f t="shared" si="17"/>
        <v>418.42723094906347</v>
      </c>
      <c r="N14" s="7">
        <f>H14*TAN(K14*PI()/180)</f>
        <v>342.75552161810748</v>
      </c>
      <c r="O14" s="7">
        <f t="shared" si="1"/>
        <v>2.6151701934316467</v>
      </c>
      <c r="P14" s="9">
        <f t="shared" si="2"/>
        <v>69.737871824843907</v>
      </c>
      <c r="Q14" s="9">
        <f t="shared" si="3"/>
        <v>161.77876523024048</v>
      </c>
      <c r="R14" s="9">
        <f t="shared" si="19"/>
        <v>100.41816962664277</v>
      </c>
      <c r="S14" s="7">
        <f t="shared" si="4"/>
        <v>17.434467956210977</v>
      </c>
      <c r="T14" s="7">
        <f t="shared" si="20"/>
        <v>15.410083300814458</v>
      </c>
      <c r="U14" s="36">
        <f t="shared" si="21"/>
        <v>2.6075366189994873</v>
      </c>
      <c r="V14" s="44">
        <f t="shared" si="22"/>
        <v>3.9542346666288384</v>
      </c>
      <c r="W14" s="44">
        <f t="shared" si="23"/>
        <v>2.3607794690707258</v>
      </c>
      <c r="X14" s="82">
        <v>-20</v>
      </c>
      <c r="Y14" s="11">
        <f t="shared" si="24"/>
        <v>10</v>
      </c>
      <c r="Z14" s="7">
        <f t="shared" si="5"/>
        <v>255.4026653942189</v>
      </c>
      <c r="AA14" s="7">
        <f>H14*TAN(ABS(X14)*PI()/180)</f>
        <v>87.352856223888566</v>
      </c>
      <c r="AB14" s="36">
        <f t="shared" si="26"/>
        <v>1.5962666587138681</v>
      </c>
      <c r="AC14" s="9">
        <f t="shared" si="27"/>
        <v>42.567110899036486</v>
      </c>
      <c r="AD14" s="9">
        <f t="shared" si="6"/>
        <v>110.27749654832556</v>
      </c>
      <c r="AE14" s="9">
        <f t="shared" si="7"/>
        <v>65.137239448799505</v>
      </c>
      <c r="AF14" s="7">
        <f t="shared" si="8"/>
        <v>10.641777724759121</v>
      </c>
      <c r="AG14" s="7">
        <f t="shared" si="9"/>
        <v>11.422628087586109</v>
      </c>
      <c r="AH14" s="16">
        <f t="shared" si="10"/>
        <v>3.544507946581454</v>
      </c>
      <c r="AI14" s="44">
        <f t="shared" si="28"/>
        <v>2.5734944061931428</v>
      </c>
      <c r="AJ14" s="44">
        <f t="shared" si="13"/>
        <v>1.580713542877072</v>
      </c>
      <c r="AK14" s="55">
        <f t="shared" si="29"/>
        <v>0.25946214812412921</v>
      </c>
      <c r="AL14" s="52">
        <f>(F14/100*I14/100-PI()*((E14+2*20)/100)^2/4)*40/100</f>
        <v>1.5464362946995431</v>
      </c>
      <c r="AM14" s="52">
        <f t="shared" si="14"/>
        <v>1.2221126771388762</v>
      </c>
      <c r="AN14" s="85">
        <f t="shared" si="31"/>
        <v>7.9762590807567442</v>
      </c>
      <c r="AO14" s="86">
        <f t="shared" si="32"/>
        <v>2.0089305147457974</v>
      </c>
    </row>
    <row r="15" spans="1:42" s="1" customFormat="1" ht="26.1" customHeight="1">
      <c r="B15" s="189"/>
      <c r="C15" s="7">
        <v>100</v>
      </c>
      <c r="D15" s="7">
        <v>35</v>
      </c>
      <c r="E15" s="7">
        <v>180</v>
      </c>
      <c r="F15" s="7">
        <f t="shared" si="11"/>
        <v>240</v>
      </c>
      <c r="G15" s="7">
        <f t="shared" si="12"/>
        <v>80</v>
      </c>
      <c r="H15" s="7">
        <f>(F15-G15)*J15</f>
        <v>240</v>
      </c>
      <c r="I15" s="7">
        <f>2*P15+E15</f>
        <v>319.47574364968784</v>
      </c>
      <c r="J15" s="7">
        <v>1.5</v>
      </c>
      <c r="K15" s="52">
        <v>55</v>
      </c>
      <c r="L15" s="7">
        <f>K15-D15</f>
        <v>20</v>
      </c>
      <c r="M15" s="7">
        <f>H15/COS(K15*PI()/180)</f>
        <v>418.42723094906347</v>
      </c>
      <c r="N15" s="7">
        <f>H15*TAN(K15*PI()/180)</f>
        <v>342.75552161810748</v>
      </c>
      <c r="O15" s="7">
        <f>J15/COS(K15*PI()/180)</f>
        <v>2.6151701934316467</v>
      </c>
      <c r="P15" s="9">
        <f>40/COS(K15*PI()/180)</f>
        <v>69.737871824843907</v>
      </c>
      <c r="Q15" s="9">
        <f>F15/U15+P15</f>
        <v>161.77876523024048</v>
      </c>
      <c r="R15" s="9">
        <f>G15/U15+P15</f>
        <v>100.41816962664277</v>
      </c>
      <c r="S15" s="7">
        <f t="shared" si="4"/>
        <v>17.434467956210977</v>
      </c>
      <c r="T15" s="7">
        <f>10/COS(ATAN((N15+R15-Q15)/H15))</f>
        <v>15.410083300814458</v>
      </c>
      <c r="U15" s="36">
        <f>(4+SIN(K15*PI()/180)/J15)*COS(K15*PI()/180)</f>
        <v>2.6075366189994873</v>
      </c>
      <c r="V15" s="44">
        <f>(P15*J15*(F15^2-G15^2)/2+J15*(F15^3-G15^3)/(6*U15))/1000000</f>
        <v>3.9542346666288384</v>
      </c>
      <c r="W15" s="44">
        <f t="shared" si="23"/>
        <v>2.3607794690707258</v>
      </c>
      <c r="X15" s="82">
        <v>-20</v>
      </c>
      <c r="Y15" s="11">
        <f>X15+D15</f>
        <v>15</v>
      </c>
      <c r="Z15" s="7">
        <f>IF(D15&gt;20,H15/COS(X15*PI()/180),H15/COS(X15*PI()/180))</f>
        <v>255.4026653942189</v>
      </c>
      <c r="AA15" s="7">
        <f>H15*TAN(ABS(X15)*PI()/180)</f>
        <v>87.352856223888566</v>
      </c>
      <c r="AB15" s="36">
        <f>J15/COS(X15*PI()/180)</f>
        <v>1.5962666587138681</v>
      </c>
      <c r="AC15" s="9">
        <f>40/COS(ABS(X15)*PI()/180)</f>
        <v>42.567110899036486</v>
      </c>
      <c r="AD15" s="9">
        <f>F15/AH15+AC15</f>
        <v>110.27749654832556</v>
      </c>
      <c r="AE15" s="9">
        <f>G15/AH15+AC15</f>
        <v>65.137239448799505</v>
      </c>
      <c r="AF15" s="7">
        <f>10/COS(X15*PI()/180)</f>
        <v>10.641777724759121</v>
      </c>
      <c r="AG15" s="7">
        <f>IF(X15&gt;0,10/COS(ATAN((AA15+AE15-AD15)/H15)),10/COS(ATAN((AA15-AE15+AD15)/H15)))</f>
        <v>11.422628087586109</v>
      </c>
      <c r="AH15" s="16">
        <f>(4+SIN(X15*PI()/180)/J15)*COS(X15*PI()/180)</f>
        <v>3.544507946581454</v>
      </c>
      <c r="AI15" s="44">
        <f>(AC15*J15*(F15^2-G15^2)/2+J15*(F15^3-G15^3)/(6*AH15))/1000000</f>
        <v>2.5734944061931428</v>
      </c>
      <c r="AJ15" s="44">
        <f t="shared" si="13"/>
        <v>1.580713542877072</v>
      </c>
      <c r="AK15" s="55">
        <f>(0.2*0.4-0.05*0.05/2)*(I15/100+0.1)</f>
        <v>0.25946214812412921</v>
      </c>
      <c r="AL15" s="52">
        <f>(F15/100*I15/100-PI()*((E15+2*20)/100)^2/4)*40/100</f>
        <v>1.5464362946995431</v>
      </c>
      <c r="AM15" s="52">
        <f t="shared" si="14"/>
        <v>1.2221126771388762</v>
      </c>
      <c r="AN15" s="85">
        <f t="shared" si="31"/>
        <v>7.9762590807567442</v>
      </c>
      <c r="AO15" s="86">
        <f t="shared" si="32"/>
        <v>2.0089305147457974</v>
      </c>
    </row>
    <row r="16" spans="1:42" s="1" customFormat="1" ht="26.1" customHeight="1">
      <c r="B16" s="189"/>
      <c r="C16" s="7">
        <v>100</v>
      </c>
      <c r="D16" s="7">
        <v>40</v>
      </c>
      <c r="E16" s="7">
        <v>180</v>
      </c>
      <c r="F16" s="7">
        <f t="shared" si="11"/>
        <v>240</v>
      </c>
      <c r="G16" s="7">
        <f t="shared" si="12"/>
        <v>80</v>
      </c>
      <c r="H16" s="7">
        <f t="shared" si="15"/>
        <v>240</v>
      </c>
      <c r="I16" s="7">
        <f t="shared" si="16"/>
        <v>319.47574364968784</v>
      </c>
      <c r="J16" s="7">
        <v>1.5</v>
      </c>
      <c r="K16" s="52">
        <v>55</v>
      </c>
      <c r="L16" s="7">
        <f t="shared" si="0"/>
        <v>15</v>
      </c>
      <c r="M16" s="7">
        <f t="shared" si="17"/>
        <v>418.42723094906347</v>
      </c>
      <c r="N16" s="7">
        <f t="shared" si="18"/>
        <v>342.75552161810748</v>
      </c>
      <c r="O16" s="7">
        <f t="shared" si="1"/>
        <v>2.6151701934316467</v>
      </c>
      <c r="P16" s="9">
        <f t="shared" si="2"/>
        <v>69.737871824843907</v>
      </c>
      <c r="Q16" s="9">
        <f t="shared" si="3"/>
        <v>161.77876523024048</v>
      </c>
      <c r="R16" s="9">
        <f t="shared" si="19"/>
        <v>100.41816962664277</v>
      </c>
      <c r="S16" s="7">
        <f t="shared" si="4"/>
        <v>17.434467956210977</v>
      </c>
      <c r="T16" s="7">
        <f t="shared" si="20"/>
        <v>15.410083300814458</v>
      </c>
      <c r="U16" s="36">
        <f t="shared" si="21"/>
        <v>2.6075366189994873</v>
      </c>
      <c r="V16" s="44">
        <f t="shared" si="22"/>
        <v>3.9542346666288384</v>
      </c>
      <c r="W16" s="44">
        <f t="shared" si="23"/>
        <v>2.3607794690707258</v>
      </c>
      <c r="X16" s="82">
        <v>-20</v>
      </c>
      <c r="Y16" s="11">
        <f t="shared" si="24"/>
        <v>20</v>
      </c>
      <c r="Z16" s="7">
        <f t="shared" si="5"/>
        <v>255.4026653942189</v>
      </c>
      <c r="AA16" s="7">
        <f t="shared" si="25"/>
        <v>87.352856223888566</v>
      </c>
      <c r="AB16" s="36">
        <f t="shared" si="26"/>
        <v>1.5962666587138681</v>
      </c>
      <c r="AC16" s="9">
        <f t="shared" si="27"/>
        <v>42.567110899036486</v>
      </c>
      <c r="AD16" s="9">
        <f t="shared" si="6"/>
        <v>110.27749654832556</v>
      </c>
      <c r="AE16" s="9">
        <f t="shared" si="7"/>
        <v>65.137239448799505</v>
      </c>
      <c r="AF16" s="7">
        <f t="shared" si="8"/>
        <v>10.641777724759121</v>
      </c>
      <c r="AG16" s="7">
        <f t="shared" si="9"/>
        <v>11.422628087586109</v>
      </c>
      <c r="AH16" s="16">
        <f t="shared" si="10"/>
        <v>3.544507946581454</v>
      </c>
      <c r="AI16" s="44">
        <f t="shared" si="28"/>
        <v>2.5734944061931428</v>
      </c>
      <c r="AJ16" s="44">
        <f t="shared" si="13"/>
        <v>1.580713542877072</v>
      </c>
      <c r="AK16" s="55">
        <f t="shared" si="29"/>
        <v>0.25946214812412921</v>
      </c>
      <c r="AL16" s="52">
        <f t="shared" si="30"/>
        <v>1.5464362946995431</v>
      </c>
      <c r="AM16" s="52">
        <f t="shared" si="14"/>
        <v>1.2221126771388762</v>
      </c>
      <c r="AN16" s="85">
        <f t="shared" si="31"/>
        <v>7.9762590807567442</v>
      </c>
      <c r="AO16" s="86">
        <f t="shared" si="32"/>
        <v>2.0089305147457974</v>
      </c>
    </row>
    <row r="17" spans="1:41" s="1" customFormat="1" ht="26.1" customHeight="1" thickBot="1">
      <c r="B17" s="190"/>
      <c r="C17" s="12">
        <v>100</v>
      </c>
      <c r="D17" s="12">
        <v>45</v>
      </c>
      <c r="E17" s="12">
        <v>180</v>
      </c>
      <c r="F17" s="12">
        <f t="shared" si="11"/>
        <v>240</v>
      </c>
      <c r="G17" s="12">
        <f t="shared" si="12"/>
        <v>80</v>
      </c>
      <c r="H17" s="12">
        <f t="shared" si="15"/>
        <v>240</v>
      </c>
      <c r="I17" s="12">
        <f t="shared" si="16"/>
        <v>319.47574364968784</v>
      </c>
      <c r="J17" s="12">
        <v>1.5</v>
      </c>
      <c r="K17" s="57">
        <v>55</v>
      </c>
      <c r="L17" s="12">
        <f t="shared" si="0"/>
        <v>10</v>
      </c>
      <c r="M17" s="12">
        <f t="shared" si="17"/>
        <v>418.42723094906347</v>
      </c>
      <c r="N17" s="12">
        <f t="shared" si="18"/>
        <v>342.75552161810748</v>
      </c>
      <c r="O17" s="12">
        <f t="shared" si="1"/>
        <v>2.6151701934316467</v>
      </c>
      <c r="P17" s="13">
        <f t="shared" si="2"/>
        <v>69.737871824843907</v>
      </c>
      <c r="Q17" s="13">
        <f t="shared" si="3"/>
        <v>161.77876523024048</v>
      </c>
      <c r="R17" s="13">
        <f t="shared" si="19"/>
        <v>100.41816962664277</v>
      </c>
      <c r="S17" s="12">
        <f t="shared" si="4"/>
        <v>17.434467956210977</v>
      </c>
      <c r="T17" s="12">
        <f t="shared" si="20"/>
        <v>15.410083300814458</v>
      </c>
      <c r="U17" s="37">
        <f t="shared" si="21"/>
        <v>2.6075366189994873</v>
      </c>
      <c r="V17" s="45">
        <f t="shared" si="22"/>
        <v>3.9542346666288384</v>
      </c>
      <c r="W17" s="45">
        <f t="shared" si="23"/>
        <v>2.3607794690707258</v>
      </c>
      <c r="X17" s="83">
        <v>-20</v>
      </c>
      <c r="Y17" s="14">
        <f t="shared" si="24"/>
        <v>25</v>
      </c>
      <c r="Z17" s="12">
        <f t="shared" si="5"/>
        <v>255.4026653942189</v>
      </c>
      <c r="AA17" s="12">
        <f t="shared" si="25"/>
        <v>87.352856223888566</v>
      </c>
      <c r="AB17" s="37">
        <f t="shared" si="26"/>
        <v>1.5962666587138681</v>
      </c>
      <c r="AC17" s="13">
        <f t="shared" si="27"/>
        <v>42.567110899036486</v>
      </c>
      <c r="AD17" s="13">
        <f t="shared" si="6"/>
        <v>110.27749654832556</v>
      </c>
      <c r="AE17" s="13">
        <f t="shared" si="7"/>
        <v>65.137239448799505</v>
      </c>
      <c r="AF17" s="12">
        <f>10/COS(X17*PI()/180)</f>
        <v>10.641777724759121</v>
      </c>
      <c r="AG17" s="12">
        <f t="shared" si="9"/>
        <v>11.422628087586109</v>
      </c>
      <c r="AH17" s="17">
        <f t="shared" si="10"/>
        <v>3.544507946581454</v>
      </c>
      <c r="AI17" s="45">
        <f t="shared" si="28"/>
        <v>2.5734944061931428</v>
      </c>
      <c r="AJ17" s="45">
        <f t="shared" si="13"/>
        <v>1.580713542877072</v>
      </c>
      <c r="AK17" s="56">
        <f t="shared" si="29"/>
        <v>0.25946214812412921</v>
      </c>
      <c r="AL17" s="57">
        <f t="shared" si="30"/>
        <v>1.5464362946995431</v>
      </c>
      <c r="AM17" s="57">
        <f t="shared" si="14"/>
        <v>1.2221126771388762</v>
      </c>
      <c r="AN17" s="87">
        <f t="shared" si="31"/>
        <v>7.9762590807567442</v>
      </c>
      <c r="AO17" s="88">
        <f t="shared" si="32"/>
        <v>2.0089305147457974</v>
      </c>
    </row>
    <row r="18" spans="1:41" s="1" customFormat="1" ht="26.1" customHeight="1">
      <c r="A18" s="3"/>
      <c r="B18" s="188">
        <v>125</v>
      </c>
      <c r="C18" s="5">
        <v>125</v>
      </c>
      <c r="D18" s="5">
        <v>0</v>
      </c>
      <c r="E18" s="5">
        <v>180</v>
      </c>
      <c r="F18" s="5">
        <f>C18+20+E18-60</f>
        <v>265</v>
      </c>
      <c r="G18" s="5">
        <f>C18-20</f>
        <v>105</v>
      </c>
      <c r="H18" s="5">
        <f t="shared" si="15"/>
        <v>240</v>
      </c>
      <c r="I18" s="5">
        <f>2*P18+E18</f>
        <v>272.37604307034013</v>
      </c>
      <c r="J18" s="5">
        <v>1.5</v>
      </c>
      <c r="K18" s="51">
        <v>30</v>
      </c>
      <c r="L18" s="5">
        <f>K18-D18</f>
        <v>30</v>
      </c>
      <c r="M18" s="5">
        <f t="shared" si="17"/>
        <v>277.12812921102034</v>
      </c>
      <c r="N18" s="5">
        <f t="shared" si="18"/>
        <v>138.56406460551017</v>
      </c>
      <c r="O18" s="5">
        <f t="shared" si="1"/>
        <v>1.7320508075688772</v>
      </c>
      <c r="P18" s="24">
        <f t="shared" si="2"/>
        <v>46.188021535170058</v>
      </c>
      <c r="Q18" s="24">
        <f t="shared" si="3"/>
        <v>116.80240061297812</v>
      </c>
      <c r="R18" s="24">
        <f t="shared" si="19"/>
        <v>74.167303811282693</v>
      </c>
      <c r="S18" s="5">
        <f t="shared" si="4"/>
        <v>11.547005383792515</v>
      </c>
      <c r="T18" s="5">
        <f>10/COS(ATAN((N18+R18-Q18)/H18))</f>
        <v>10.769230769230768</v>
      </c>
      <c r="U18" s="35">
        <f t="shared" si="21"/>
        <v>3.7527767497325675</v>
      </c>
      <c r="V18" s="25">
        <f>(P18*J18*(F18^2-G18^2)/2+J18*(F18^3-G18^3)/(6*U18))/1000000</f>
        <v>3.2133539520727834</v>
      </c>
      <c r="W18" s="25">
        <f>(J18*(P18+S18+T18)*(F18-G18)*60+J18*(F18^2-G18^2)*60/(2*U18))/1000000</f>
        <v>1.6963356724582133</v>
      </c>
      <c r="X18" s="80">
        <v>30</v>
      </c>
      <c r="Y18" s="72">
        <f>X18+D18</f>
        <v>30</v>
      </c>
      <c r="Z18" s="5">
        <f t="shared" si="5"/>
        <v>277.12812921102034</v>
      </c>
      <c r="AA18" s="5">
        <f t="shared" si="25"/>
        <v>138.56406460551017</v>
      </c>
      <c r="AB18" s="35">
        <f t="shared" si="26"/>
        <v>1.7320508075688772</v>
      </c>
      <c r="AC18" s="24">
        <f>40/COS(ABS(X18)*PI()/180)</f>
        <v>46.188021535170058</v>
      </c>
      <c r="AD18" s="24">
        <f t="shared" si="6"/>
        <v>116.80240061297812</v>
      </c>
      <c r="AE18" s="24">
        <f t="shared" si="7"/>
        <v>74.167303811282693</v>
      </c>
      <c r="AF18" s="5">
        <f>10/COS(X18*PI()/180)</f>
        <v>11.547005383792515</v>
      </c>
      <c r="AG18" s="5">
        <f t="shared" si="9"/>
        <v>10.769230769230768</v>
      </c>
      <c r="AH18" s="26">
        <f t="shared" si="10"/>
        <v>3.7527767497325675</v>
      </c>
      <c r="AI18" s="25">
        <f t="shared" si="28"/>
        <v>3.2133539520727834</v>
      </c>
      <c r="AJ18" s="25">
        <f>(J18*(AC18+AF18+AG18)*(F18-G18)*60+J18*(F18^2-G18^2)*60/(2*AH18))/1000000</f>
        <v>1.6963356724582133</v>
      </c>
      <c r="AK18" s="54">
        <f>(0.2*0.4-0.05*0.05/2)*(I18/100+0.1)</f>
        <v>0.2223711339178929</v>
      </c>
      <c r="AL18" s="51">
        <f t="shared" si="30"/>
        <v>1.3666552122081452</v>
      </c>
      <c r="AM18" s="51">
        <f>0.6*0.6*(I18/100+0.2)</f>
        <v>1.0525537550532245</v>
      </c>
      <c r="AN18" s="89">
        <f>IF(X18&gt;0,(E18+E18+N18+AA18)*H18/2/10000*0.4+(E18+N18+AA18+R18+T18+AE18+AG18)/100*2*0.4,(E18+E18+N18-AA18)*H18/2/10000*0.4+(E18+N18-AA18+R18+T18+AE18+AG18)/100*2*0.4)</f>
        <v>8.0742246071892758</v>
      </c>
      <c r="AO18" s="90">
        <f>IF(X18&gt;0,(E18+N18+AA18+R18+T18+AE18+AG18)/100*0.8*0.4,(E18+N18-AA18+R18+T18+AE18+AG18)/100*0.8*0.4)</f>
        <v>2.0064038347905511</v>
      </c>
    </row>
    <row r="19" spans="1:41" s="1" customFormat="1" ht="26.1" customHeight="1">
      <c r="A19" s="4"/>
      <c r="B19" s="189"/>
      <c r="C19" s="7">
        <v>125</v>
      </c>
      <c r="D19" s="7">
        <v>5</v>
      </c>
      <c r="E19" s="7">
        <v>180</v>
      </c>
      <c r="F19" s="7">
        <f t="shared" ref="F19:F27" si="33">C19+20+E19-60</f>
        <v>265</v>
      </c>
      <c r="G19" s="7">
        <f t="shared" ref="G19:G27" si="34">C19-20</f>
        <v>105</v>
      </c>
      <c r="H19" s="7">
        <f t="shared" si="15"/>
        <v>240</v>
      </c>
      <c r="I19" s="7">
        <f t="shared" ref="I19:I27" si="35">2*P19+E19</f>
        <v>277.66196710091651</v>
      </c>
      <c r="J19" s="7">
        <v>1.5</v>
      </c>
      <c r="K19" s="52">
        <v>35</v>
      </c>
      <c r="L19" s="7">
        <f>K19-D19</f>
        <v>30</v>
      </c>
      <c r="M19" s="7">
        <f t="shared" si="17"/>
        <v>292.98590130274943</v>
      </c>
      <c r="N19" s="7">
        <f t="shared" si="18"/>
        <v>168.04980917033032</v>
      </c>
      <c r="O19" s="7">
        <f t="shared" si="1"/>
        <v>1.8311618831421841</v>
      </c>
      <c r="P19" s="9">
        <f t="shared" si="2"/>
        <v>48.830983550458242</v>
      </c>
      <c r="Q19" s="9">
        <f t="shared" si="3"/>
        <v>122.65044906230108</v>
      </c>
      <c r="R19" s="9">
        <f t="shared" si="19"/>
        <v>78.080205734395975</v>
      </c>
      <c r="S19" s="7">
        <f t="shared" si="4"/>
        <v>12.207745887614561</v>
      </c>
      <c r="T19" s="7">
        <f t="shared" ref="T19:T27" si="36">10/COS(ATAN((N19+R19-Q19)/H19))</f>
        <v>11.245925433474429</v>
      </c>
      <c r="U19" s="36">
        <f t="shared" si="21"/>
        <v>3.5898390507512699</v>
      </c>
      <c r="V19" s="44">
        <f t="shared" ref="V19:V27" si="37">(P19*J19*(F19^2-G19^2)/2+J19*(F19^3-G19^3)/(6*U19))/1000000</f>
        <v>3.3834704923881582</v>
      </c>
      <c r="W19" s="44">
        <f>(J19*(P19+S19+T19)*(F19-G19)*60+J19*(F19^2-G19^2)*60/(2*U19))/1000000</f>
        <v>1.7829935815599003</v>
      </c>
      <c r="X19" s="81">
        <v>0</v>
      </c>
      <c r="Y19" s="11">
        <f>X19+D19</f>
        <v>5</v>
      </c>
      <c r="Z19" s="7">
        <f t="shared" si="5"/>
        <v>240</v>
      </c>
      <c r="AA19" s="7">
        <f t="shared" si="25"/>
        <v>0</v>
      </c>
      <c r="AB19" s="36">
        <f t="shared" si="26"/>
        <v>1.5</v>
      </c>
      <c r="AC19" s="9">
        <f t="shared" ref="AC19:AC27" si="38">40/COS(ABS(X19)*PI()/180)</f>
        <v>40</v>
      </c>
      <c r="AD19" s="9">
        <f t="shared" si="6"/>
        <v>106.25</v>
      </c>
      <c r="AE19" s="9">
        <f t="shared" si="7"/>
        <v>66.25</v>
      </c>
      <c r="AF19" s="7">
        <f>10/COS(X19*PI()/180)</f>
        <v>10</v>
      </c>
      <c r="AG19" s="7">
        <f t="shared" si="9"/>
        <v>10.137937550497032</v>
      </c>
      <c r="AH19" s="16">
        <f t="shared" si="10"/>
        <v>4</v>
      </c>
      <c r="AI19" s="44">
        <f t="shared" si="28"/>
        <v>2.8667500000000001</v>
      </c>
      <c r="AJ19" s="44">
        <f t="shared" si="13"/>
        <v>1.5319863007271572</v>
      </c>
      <c r="AK19" s="55">
        <f t="shared" ref="AK19:AK27" si="39">(0.2*0.4-0.05*0.05/2)*(I19/100+0.1)</f>
        <v>0.22653379909197183</v>
      </c>
      <c r="AL19" s="52">
        <f t="shared" si="30"/>
        <v>1.4226860069322549</v>
      </c>
      <c r="AM19" s="52">
        <f t="shared" si="14"/>
        <v>1.0715830815632996</v>
      </c>
      <c r="AN19" s="85">
        <f>IF(X19&gt;0,(E19+E19+N19+AA19)*H19/2/10000*0.4+(E19+N19+AA19+R19+T19+AE19+AG19)/100*2*0.4,(E19+E19+N19-AA19)*H19/2/10000*0.4+(E19+N19-AA19+R19+T19+AE19+AG19)/100*2*0.4)</f>
        <v>6.6447501071271677</v>
      </c>
      <c r="AO19" s="86">
        <f>IF(X19&gt;0,(E19+N19+AA19+R19+T19+AE19+AG19)/100*0.8*0.4,(E19+N19-AA19+R19+T19+AE19+AG19)/100*0.8*0.4)</f>
        <v>1.6440444092438327</v>
      </c>
    </row>
    <row r="20" spans="1:41" s="1" customFormat="1" ht="26.1" customHeight="1">
      <c r="A20" s="4"/>
      <c r="B20" s="189"/>
      <c r="C20" s="7">
        <v>125</v>
      </c>
      <c r="D20" s="7">
        <v>10</v>
      </c>
      <c r="E20" s="7">
        <v>180</v>
      </c>
      <c r="F20" s="7">
        <f t="shared" si="33"/>
        <v>265</v>
      </c>
      <c r="G20" s="7">
        <f t="shared" si="34"/>
        <v>105</v>
      </c>
      <c r="H20" s="7">
        <f t="shared" si="15"/>
        <v>240</v>
      </c>
      <c r="I20" s="7">
        <f t="shared" si="35"/>
        <v>277.66196710091651</v>
      </c>
      <c r="J20" s="7">
        <v>1.5</v>
      </c>
      <c r="K20" s="52">
        <v>35</v>
      </c>
      <c r="L20" s="7">
        <f>K20-D20</f>
        <v>25</v>
      </c>
      <c r="M20" s="7">
        <f t="shared" si="17"/>
        <v>292.98590130274943</v>
      </c>
      <c r="N20" s="7">
        <f t="shared" si="18"/>
        <v>168.04980917033032</v>
      </c>
      <c r="O20" s="7">
        <f t="shared" si="1"/>
        <v>1.8311618831421841</v>
      </c>
      <c r="P20" s="9">
        <f t="shared" si="2"/>
        <v>48.830983550458242</v>
      </c>
      <c r="Q20" s="9">
        <f t="shared" si="3"/>
        <v>122.65044906230108</v>
      </c>
      <c r="R20" s="9">
        <f t="shared" si="19"/>
        <v>78.080205734395975</v>
      </c>
      <c r="S20" s="7">
        <f t="shared" si="4"/>
        <v>12.207745887614561</v>
      </c>
      <c r="T20" s="7">
        <f t="shared" si="36"/>
        <v>11.245925433474429</v>
      </c>
      <c r="U20" s="36">
        <f t="shared" si="21"/>
        <v>3.5898390507512699</v>
      </c>
      <c r="V20" s="44">
        <f t="shared" si="37"/>
        <v>3.3834704923881582</v>
      </c>
      <c r="W20" s="44">
        <f t="shared" ref="W20:W27" si="40">(J20*(P20+S20+T20)*(F20-G20)*60+J20*(F20^2-G20^2)*60/(2*U20))/1000000</f>
        <v>1.7829935815599003</v>
      </c>
      <c r="X20" s="81">
        <v>0</v>
      </c>
      <c r="Y20" s="11">
        <f>X20+D20</f>
        <v>10</v>
      </c>
      <c r="Z20" s="7">
        <f t="shared" si="5"/>
        <v>240</v>
      </c>
      <c r="AA20" s="7">
        <f t="shared" si="25"/>
        <v>0</v>
      </c>
      <c r="AB20" s="36">
        <f t="shared" si="26"/>
        <v>1.5</v>
      </c>
      <c r="AC20" s="9">
        <f t="shared" si="38"/>
        <v>40</v>
      </c>
      <c r="AD20" s="9">
        <f t="shared" si="6"/>
        <v>106.25</v>
      </c>
      <c r="AE20" s="9">
        <f t="shared" si="7"/>
        <v>66.25</v>
      </c>
      <c r="AF20" s="7">
        <f t="shared" ref="AF20:AF26" si="41">10/COS(X20*PI()/180)</f>
        <v>10</v>
      </c>
      <c r="AG20" s="7">
        <f t="shared" si="9"/>
        <v>10.137937550497032</v>
      </c>
      <c r="AH20" s="16">
        <f t="shared" si="10"/>
        <v>4</v>
      </c>
      <c r="AI20" s="44">
        <f t="shared" si="28"/>
        <v>2.8667500000000001</v>
      </c>
      <c r="AJ20" s="44">
        <f t="shared" si="13"/>
        <v>1.5319863007271572</v>
      </c>
      <c r="AK20" s="55">
        <f t="shared" si="39"/>
        <v>0.22653379909197183</v>
      </c>
      <c r="AL20" s="52">
        <f t="shared" si="30"/>
        <v>1.4226860069322549</v>
      </c>
      <c r="AM20" s="52">
        <f t="shared" si="14"/>
        <v>1.0715830815632996</v>
      </c>
      <c r="AN20" s="85">
        <f t="shared" ref="AN20:AN27" si="42">IF(X20&gt;0,(E20+E20+N20+AA20)*H20/2/10000*0.4+(E20+N20+AA20+R20+T20+AE20+AG20)/100*2*0.4,(E20+E20+N20-AA20)*H20/2/10000*0.4+(E20+N20-AA20+R20+T20+AE20+AG20)/100*2*0.4)</f>
        <v>6.6447501071271677</v>
      </c>
      <c r="AO20" s="86">
        <f t="shared" ref="AO20:AO27" si="43">IF(X20&gt;0,(E20+N20+AA20+R20+T20+AE20+AG20)/100*0.8*0.4,(E20+N20-AA20+R20+T20+AE20+AG20)/100*0.8*0.4)</f>
        <v>1.6440444092438327</v>
      </c>
    </row>
    <row r="21" spans="1:41" s="1" customFormat="1" ht="26.1" customHeight="1">
      <c r="A21" s="4"/>
      <c r="B21" s="189"/>
      <c r="C21" s="7">
        <v>125</v>
      </c>
      <c r="D21" s="7">
        <v>15</v>
      </c>
      <c r="E21" s="7">
        <v>180</v>
      </c>
      <c r="F21" s="7">
        <f t="shared" si="33"/>
        <v>265</v>
      </c>
      <c r="G21" s="7">
        <f t="shared" si="34"/>
        <v>105</v>
      </c>
      <c r="H21" s="7">
        <f t="shared" si="15"/>
        <v>240</v>
      </c>
      <c r="I21" s="7">
        <f t="shared" si="35"/>
        <v>277.66196710091651</v>
      </c>
      <c r="J21" s="7">
        <v>1.5</v>
      </c>
      <c r="K21" s="52">
        <v>35</v>
      </c>
      <c r="L21" s="7">
        <f>K21-D21</f>
        <v>20</v>
      </c>
      <c r="M21" s="7">
        <f t="shared" si="17"/>
        <v>292.98590130274943</v>
      </c>
      <c r="N21" s="7">
        <f t="shared" si="18"/>
        <v>168.04980917033032</v>
      </c>
      <c r="O21" s="7">
        <f t="shared" si="1"/>
        <v>1.8311618831421841</v>
      </c>
      <c r="P21" s="9">
        <f t="shared" si="2"/>
        <v>48.830983550458242</v>
      </c>
      <c r="Q21" s="9">
        <f t="shared" si="3"/>
        <v>122.65044906230108</v>
      </c>
      <c r="R21" s="9">
        <f t="shared" si="19"/>
        <v>78.080205734395975</v>
      </c>
      <c r="S21" s="7">
        <f t="shared" si="4"/>
        <v>12.207745887614561</v>
      </c>
      <c r="T21" s="7">
        <f t="shared" si="36"/>
        <v>11.245925433474429</v>
      </c>
      <c r="U21" s="36">
        <f t="shared" si="21"/>
        <v>3.5898390507512699</v>
      </c>
      <c r="V21" s="44">
        <f t="shared" si="37"/>
        <v>3.3834704923881582</v>
      </c>
      <c r="W21" s="44">
        <f t="shared" si="40"/>
        <v>1.7829935815599003</v>
      </c>
      <c r="X21" s="81">
        <v>0</v>
      </c>
      <c r="Y21" s="11">
        <f>X21+D21</f>
        <v>15</v>
      </c>
      <c r="Z21" s="7">
        <f t="shared" si="5"/>
        <v>240</v>
      </c>
      <c r="AA21" s="7">
        <f t="shared" si="25"/>
        <v>0</v>
      </c>
      <c r="AB21" s="36">
        <f t="shared" si="26"/>
        <v>1.5</v>
      </c>
      <c r="AC21" s="9">
        <f t="shared" si="38"/>
        <v>40</v>
      </c>
      <c r="AD21" s="9">
        <f t="shared" si="6"/>
        <v>106.25</v>
      </c>
      <c r="AE21" s="9">
        <f t="shared" si="7"/>
        <v>66.25</v>
      </c>
      <c r="AF21" s="7">
        <f t="shared" si="41"/>
        <v>10</v>
      </c>
      <c r="AG21" s="7">
        <f t="shared" si="9"/>
        <v>10.137937550497032</v>
      </c>
      <c r="AH21" s="16">
        <f t="shared" si="10"/>
        <v>4</v>
      </c>
      <c r="AI21" s="44">
        <f t="shared" si="28"/>
        <v>2.8667500000000001</v>
      </c>
      <c r="AJ21" s="44">
        <f t="shared" si="13"/>
        <v>1.5319863007271572</v>
      </c>
      <c r="AK21" s="55">
        <f t="shared" si="39"/>
        <v>0.22653379909197183</v>
      </c>
      <c r="AL21" s="52">
        <f t="shared" si="30"/>
        <v>1.4226860069322549</v>
      </c>
      <c r="AM21" s="52">
        <f t="shared" si="14"/>
        <v>1.0715830815632996</v>
      </c>
      <c r="AN21" s="85">
        <f t="shared" si="42"/>
        <v>6.6447501071271677</v>
      </c>
      <c r="AO21" s="86">
        <f t="shared" si="43"/>
        <v>1.6440444092438327</v>
      </c>
    </row>
    <row r="22" spans="1:41" s="1" customFormat="1" ht="26.1" customHeight="1">
      <c r="B22" s="189"/>
      <c r="C22" s="7">
        <v>125</v>
      </c>
      <c r="D22" s="7">
        <v>20</v>
      </c>
      <c r="E22" s="7">
        <v>180</v>
      </c>
      <c r="F22" s="7">
        <f t="shared" si="33"/>
        <v>265</v>
      </c>
      <c r="G22" s="7">
        <f t="shared" si="34"/>
        <v>105</v>
      </c>
      <c r="H22" s="7">
        <f t="shared" si="15"/>
        <v>240</v>
      </c>
      <c r="I22" s="7">
        <f t="shared" si="35"/>
        <v>277.66196710091651</v>
      </c>
      <c r="J22" s="7">
        <v>1.5</v>
      </c>
      <c r="K22" s="52">
        <v>35</v>
      </c>
      <c r="L22" s="7">
        <f t="shared" ref="L22:L33" si="44">K22-D22</f>
        <v>15</v>
      </c>
      <c r="M22" s="7">
        <f t="shared" si="17"/>
        <v>292.98590130274943</v>
      </c>
      <c r="N22" s="7">
        <f t="shared" si="18"/>
        <v>168.04980917033032</v>
      </c>
      <c r="O22" s="7">
        <f t="shared" si="1"/>
        <v>1.8311618831421841</v>
      </c>
      <c r="P22" s="9">
        <f t="shared" si="2"/>
        <v>48.830983550458242</v>
      </c>
      <c r="Q22" s="9">
        <f t="shared" si="3"/>
        <v>122.65044906230108</v>
      </c>
      <c r="R22" s="9">
        <f t="shared" si="19"/>
        <v>78.080205734395975</v>
      </c>
      <c r="S22" s="7">
        <f t="shared" ref="S22:S31" si="45">10/COS(K22*PI()/180)</f>
        <v>12.207745887614561</v>
      </c>
      <c r="T22" s="7">
        <f t="shared" si="36"/>
        <v>11.245925433474429</v>
      </c>
      <c r="U22" s="36">
        <f t="shared" si="21"/>
        <v>3.5898390507512699</v>
      </c>
      <c r="V22" s="44">
        <f t="shared" si="37"/>
        <v>3.3834704923881582</v>
      </c>
      <c r="W22" s="44">
        <f t="shared" si="40"/>
        <v>1.7829935815599003</v>
      </c>
      <c r="X22" s="81">
        <v>0</v>
      </c>
      <c r="Y22" s="11">
        <f t="shared" ref="Y22:Y27" si="46">X22+D22</f>
        <v>20</v>
      </c>
      <c r="Z22" s="7">
        <f t="shared" si="5"/>
        <v>240</v>
      </c>
      <c r="AA22" s="7">
        <f t="shared" si="25"/>
        <v>0</v>
      </c>
      <c r="AB22" s="36">
        <f t="shared" si="26"/>
        <v>1.5</v>
      </c>
      <c r="AC22" s="9">
        <f t="shared" si="38"/>
        <v>40</v>
      </c>
      <c r="AD22" s="9">
        <f t="shared" si="6"/>
        <v>106.25</v>
      </c>
      <c r="AE22" s="9">
        <f t="shared" si="7"/>
        <v>66.25</v>
      </c>
      <c r="AF22" s="7">
        <f t="shared" si="41"/>
        <v>10</v>
      </c>
      <c r="AG22" s="7">
        <f t="shared" si="9"/>
        <v>10.137937550497032</v>
      </c>
      <c r="AH22" s="16">
        <f t="shared" si="10"/>
        <v>4</v>
      </c>
      <c r="AI22" s="44">
        <f t="shared" si="28"/>
        <v>2.8667500000000001</v>
      </c>
      <c r="AJ22" s="44">
        <f t="shared" si="13"/>
        <v>1.5319863007271572</v>
      </c>
      <c r="AK22" s="55">
        <f t="shared" si="39"/>
        <v>0.22653379909197183</v>
      </c>
      <c r="AL22" s="52">
        <f t="shared" si="30"/>
        <v>1.4226860069322549</v>
      </c>
      <c r="AM22" s="52">
        <f t="shared" si="14"/>
        <v>1.0715830815632996</v>
      </c>
      <c r="AN22" s="85">
        <f t="shared" si="42"/>
        <v>6.6447501071271677</v>
      </c>
      <c r="AO22" s="86">
        <f t="shared" si="43"/>
        <v>1.6440444092438327</v>
      </c>
    </row>
    <row r="23" spans="1:41" s="1" customFormat="1" ht="26.1" customHeight="1">
      <c r="B23" s="189"/>
      <c r="C23" s="7">
        <v>125</v>
      </c>
      <c r="D23" s="7">
        <v>25</v>
      </c>
      <c r="E23" s="7">
        <v>180</v>
      </c>
      <c r="F23" s="7">
        <f t="shared" si="33"/>
        <v>265</v>
      </c>
      <c r="G23" s="7">
        <f t="shared" si="34"/>
        <v>105</v>
      </c>
      <c r="H23" s="7">
        <f t="shared" si="15"/>
        <v>240</v>
      </c>
      <c r="I23" s="7">
        <f t="shared" si="35"/>
        <v>319.47574364968784</v>
      </c>
      <c r="J23" s="7">
        <v>1.5</v>
      </c>
      <c r="K23" s="52">
        <v>55</v>
      </c>
      <c r="L23" s="7">
        <f t="shared" si="44"/>
        <v>30</v>
      </c>
      <c r="M23" s="7">
        <f t="shared" si="17"/>
        <v>418.42723094906347</v>
      </c>
      <c r="N23" s="7">
        <f t="shared" si="18"/>
        <v>342.75552161810748</v>
      </c>
      <c r="O23" s="7">
        <f t="shared" si="1"/>
        <v>2.6151701934316467</v>
      </c>
      <c r="P23" s="9">
        <f t="shared" si="2"/>
        <v>69.737871824843907</v>
      </c>
      <c r="Q23" s="9">
        <f t="shared" si="3"/>
        <v>171.36635829330262</v>
      </c>
      <c r="R23" s="9">
        <f t="shared" si="19"/>
        <v>110.00576268970491</v>
      </c>
      <c r="S23" s="7">
        <f t="shared" si="45"/>
        <v>17.434467956210977</v>
      </c>
      <c r="T23" s="7">
        <f t="shared" si="36"/>
        <v>15.410083300814462</v>
      </c>
      <c r="U23" s="36">
        <f t="shared" si="21"/>
        <v>2.6075366189994873</v>
      </c>
      <c r="V23" s="44">
        <f t="shared" si="37"/>
        <v>4.7695882503886748</v>
      </c>
      <c r="W23" s="44">
        <f t="shared" si="40"/>
        <v>2.4988408091788208</v>
      </c>
      <c r="X23" s="82">
        <v>-20</v>
      </c>
      <c r="Y23" s="11">
        <f t="shared" si="46"/>
        <v>5</v>
      </c>
      <c r="Z23" s="7">
        <f t="shared" si="5"/>
        <v>255.4026653942189</v>
      </c>
      <c r="AA23" s="7">
        <f t="shared" si="25"/>
        <v>87.352856223888566</v>
      </c>
      <c r="AB23" s="36">
        <f t="shared" si="26"/>
        <v>1.5962666587138681</v>
      </c>
      <c r="AC23" s="9">
        <f t="shared" si="38"/>
        <v>42.567110899036486</v>
      </c>
      <c r="AD23" s="9">
        <f t="shared" si="6"/>
        <v>117.33066172012653</v>
      </c>
      <c r="AE23" s="9">
        <f t="shared" si="7"/>
        <v>72.190404620600461</v>
      </c>
      <c r="AF23" s="7">
        <f t="shared" si="41"/>
        <v>10.641777724759121</v>
      </c>
      <c r="AG23" s="7">
        <f t="shared" si="9"/>
        <v>11.42262808758611</v>
      </c>
      <c r="AH23" s="16">
        <f t="shared" si="10"/>
        <v>3.544507946581454</v>
      </c>
      <c r="AI23" s="44">
        <f t="shared" si="28"/>
        <v>3.1208981096999207</v>
      </c>
      <c r="AJ23" s="44">
        <f t="shared" si="13"/>
        <v>1.6822791213510055</v>
      </c>
      <c r="AK23" s="55">
        <f t="shared" si="39"/>
        <v>0.25946214812412921</v>
      </c>
      <c r="AL23" s="52">
        <f t="shared" si="30"/>
        <v>1.8659120383492311</v>
      </c>
      <c r="AM23" s="52">
        <f t="shared" si="14"/>
        <v>1.2221126771388762</v>
      </c>
      <c r="AN23" s="85">
        <f t="shared" si="42"/>
        <v>8.1093851466356508</v>
      </c>
      <c r="AO23" s="86">
        <f t="shared" si="43"/>
        <v>2.0621809410973597</v>
      </c>
    </row>
    <row r="24" spans="1:41" s="1" customFormat="1" ht="26.1" customHeight="1">
      <c r="B24" s="189"/>
      <c r="C24" s="7">
        <v>125</v>
      </c>
      <c r="D24" s="7">
        <v>30</v>
      </c>
      <c r="E24" s="7">
        <v>180</v>
      </c>
      <c r="F24" s="7">
        <f t="shared" si="33"/>
        <v>265</v>
      </c>
      <c r="G24" s="7">
        <f t="shared" si="34"/>
        <v>105</v>
      </c>
      <c r="H24" s="7">
        <f t="shared" si="15"/>
        <v>240</v>
      </c>
      <c r="I24" s="7">
        <f t="shared" si="35"/>
        <v>319.47574364968784</v>
      </c>
      <c r="J24" s="7">
        <v>1.5</v>
      </c>
      <c r="K24" s="52">
        <v>55</v>
      </c>
      <c r="L24" s="7">
        <f t="shared" si="44"/>
        <v>25</v>
      </c>
      <c r="M24" s="7">
        <f t="shared" si="17"/>
        <v>418.42723094906347</v>
      </c>
      <c r="N24" s="7">
        <f t="shared" si="18"/>
        <v>342.75552161810748</v>
      </c>
      <c r="O24" s="7">
        <f t="shared" si="1"/>
        <v>2.6151701934316467</v>
      </c>
      <c r="P24" s="9">
        <f t="shared" si="2"/>
        <v>69.737871824843907</v>
      </c>
      <c r="Q24" s="9">
        <f t="shared" si="3"/>
        <v>171.36635829330262</v>
      </c>
      <c r="R24" s="9">
        <f t="shared" si="19"/>
        <v>110.00576268970491</v>
      </c>
      <c r="S24" s="7">
        <f t="shared" si="45"/>
        <v>17.434467956210977</v>
      </c>
      <c r="T24" s="7">
        <f t="shared" si="36"/>
        <v>15.410083300814462</v>
      </c>
      <c r="U24" s="36">
        <f t="shared" si="21"/>
        <v>2.6075366189994873</v>
      </c>
      <c r="V24" s="44">
        <f t="shared" si="37"/>
        <v>4.7695882503886748</v>
      </c>
      <c r="W24" s="44">
        <f t="shared" si="40"/>
        <v>2.4988408091788208</v>
      </c>
      <c r="X24" s="82">
        <v>-20</v>
      </c>
      <c r="Y24" s="11">
        <f t="shared" si="46"/>
        <v>10</v>
      </c>
      <c r="Z24" s="7">
        <f t="shared" si="5"/>
        <v>255.4026653942189</v>
      </c>
      <c r="AA24" s="7">
        <f t="shared" si="25"/>
        <v>87.352856223888566</v>
      </c>
      <c r="AB24" s="36">
        <f t="shared" si="26"/>
        <v>1.5962666587138681</v>
      </c>
      <c r="AC24" s="9">
        <f t="shared" si="38"/>
        <v>42.567110899036486</v>
      </c>
      <c r="AD24" s="9">
        <f t="shared" si="6"/>
        <v>117.33066172012653</v>
      </c>
      <c r="AE24" s="9">
        <f t="shared" si="7"/>
        <v>72.190404620600461</v>
      </c>
      <c r="AF24" s="7">
        <f t="shared" si="41"/>
        <v>10.641777724759121</v>
      </c>
      <c r="AG24" s="7">
        <f t="shared" si="9"/>
        <v>11.42262808758611</v>
      </c>
      <c r="AH24" s="16">
        <f t="shared" si="10"/>
        <v>3.544507946581454</v>
      </c>
      <c r="AI24" s="44">
        <f t="shared" si="28"/>
        <v>3.1208981096999207</v>
      </c>
      <c r="AJ24" s="44">
        <f t="shared" si="13"/>
        <v>1.6822791213510055</v>
      </c>
      <c r="AK24" s="55">
        <f t="shared" si="39"/>
        <v>0.25946214812412921</v>
      </c>
      <c r="AL24" s="52">
        <f t="shared" si="30"/>
        <v>1.8659120383492311</v>
      </c>
      <c r="AM24" s="52">
        <f t="shared" si="14"/>
        <v>1.2221126771388762</v>
      </c>
      <c r="AN24" s="85">
        <f t="shared" si="42"/>
        <v>8.1093851466356508</v>
      </c>
      <c r="AO24" s="86">
        <f t="shared" si="43"/>
        <v>2.0621809410973597</v>
      </c>
    </row>
    <row r="25" spans="1:41" s="1" customFormat="1" ht="26.1" customHeight="1">
      <c r="B25" s="189"/>
      <c r="C25" s="7">
        <v>125</v>
      </c>
      <c r="D25" s="7">
        <v>35</v>
      </c>
      <c r="E25" s="7">
        <v>180</v>
      </c>
      <c r="F25" s="7">
        <f t="shared" si="33"/>
        <v>265</v>
      </c>
      <c r="G25" s="7">
        <f t="shared" si="34"/>
        <v>105</v>
      </c>
      <c r="H25" s="7">
        <f t="shared" si="15"/>
        <v>240</v>
      </c>
      <c r="I25" s="7">
        <f t="shared" si="35"/>
        <v>319.47574364968784</v>
      </c>
      <c r="J25" s="7">
        <v>1.5</v>
      </c>
      <c r="K25" s="52">
        <v>55</v>
      </c>
      <c r="L25" s="7">
        <f t="shared" si="44"/>
        <v>20</v>
      </c>
      <c r="M25" s="7">
        <f t="shared" si="17"/>
        <v>418.42723094906347</v>
      </c>
      <c r="N25" s="7">
        <f t="shared" si="18"/>
        <v>342.75552161810748</v>
      </c>
      <c r="O25" s="7">
        <f t="shared" si="1"/>
        <v>2.6151701934316467</v>
      </c>
      <c r="P25" s="9">
        <f t="shared" si="2"/>
        <v>69.737871824843907</v>
      </c>
      <c r="Q25" s="9">
        <f t="shared" si="3"/>
        <v>171.36635829330262</v>
      </c>
      <c r="R25" s="9">
        <f t="shared" si="19"/>
        <v>110.00576268970491</v>
      </c>
      <c r="S25" s="7">
        <f t="shared" si="45"/>
        <v>17.434467956210977</v>
      </c>
      <c r="T25" s="7">
        <f t="shared" si="36"/>
        <v>15.410083300814462</v>
      </c>
      <c r="U25" s="36">
        <f t="shared" si="21"/>
        <v>2.6075366189994873</v>
      </c>
      <c r="V25" s="44">
        <f t="shared" si="37"/>
        <v>4.7695882503886748</v>
      </c>
      <c r="W25" s="44">
        <f t="shared" si="40"/>
        <v>2.4988408091788208</v>
      </c>
      <c r="X25" s="82">
        <v>-20</v>
      </c>
      <c r="Y25" s="11">
        <f t="shared" si="46"/>
        <v>15</v>
      </c>
      <c r="Z25" s="7">
        <f t="shared" si="5"/>
        <v>255.4026653942189</v>
      </c>
      <c r="AA25" s="7">
        <f t="shared" si="25"/>
        <v>87.352856223888566</v>
      </c>
      <c r="AB25" s="36">
        <f t="shared" si="26"/>
        <v>1.5962666587138681</v>
      </c>
      <c r="AC25" s="9">
        <f t="shared" si="38"/>
        <v>42.567110899036486</v>
      </c>
      <c r="AD25" s="9">
        <f t="shared" si="6"/>
        <v>117.33066172012653</v>
      </c>
      <c r="AE25" s="9">
        <f t="shared" si="7"/>
        <v>72.190404620600461</v>
      </c>
      <c r="AF25" s="7">
        <f t="shared" si="41"/>
        <v>10.641777724759121</v>
      </c>
      <c r="AG25" s="7">
        <f t="shared" si="9"/>
        <v>11.42262808758611</v>
      </c>
      <c r="AH25" s="16">
        <f t="shared" si="10"/>
        <v>3.544507946581454</v>
      </c>
      <c r="AI25" s="44">
        <f t="shared" si="28"/>
        <v>3.1208981096999207</v>
      </c>
      <c r="AJ25" s="44">
        <f t="shared" si="13"/>
        <v>1.6822791213510055</v>
      </c>
      <c r="AK25" s="55">
        <f t="shared" si="39"/>
        <v>0.25946214812412921</v>
      </c>
      <c r="AL25" s="52">
        <f t="shared" si="30"/>
        <v>1.8659120383492311</v>
      </c>
      <c r="AM25" s="52">
        <f t="shared" si="14"/>
        <v>1.2221126771388762</v>
      </c>
      <c r="AN25" s="85">
        <f t="shared" si="42"/>
        <v>8.1093851466356508</v>
      </c>
      <c r="AO25" s="86">
        <f t="shared" si="43"/>
        <v>2.0621809410973597</v>
      </c>
    </row>
    <row r="26" spans="1:41" s="1" customFormat="1" ht="26.1" customHeight="1">
      <c r="B26" s="189"/>
      <c r="C26" s="7">
        <v>125</v>
      </c>
      <c r="D26" s="7">
        <v>40</v>
      </c>
      <c r="E26" s="7">
        <v>180</v>
      </c>
      <c r="F26" s="7">
        <f t="shared" si="33"/>
        <v>265</v>
      </c>
      <c r="G26" s="7">
        <f t="shared" si="34"/>
        <v>105</v>
      </c>
      <c r="H26" s="7">
        <f t="shared" si="15"/>
        <v>240</v>
      </c>
      <c r="I26" s="7">
        <f t="shared" si="35"/>
        <v>319.47574364968784</v>
      </c>
      <c r="J26" s="7">
        <v>1.5</v>
      </c>
      <c r="K26" s="52">
        <v>55</v>
      </c>
      <c r="L26" s="7">
        <f t="shared" si="44"/>
        <v>15</v>
      </c>
      <c r="M26" s="7">
        <f t="shared" si="17"/>
        <v>418.42723094906347</v>
      </c>
      <c r="N26" s="7">
        <f t="shared" si="18"/>
        <v>342.75552161810748</v>
      </c>
      <c r="O26" s="7">
        <f t="shared" si="1"/>
        <v>2.6151701934316467</v>
      </c>
      <c r="P26" s="9">
        <f t="shared" si="2"/>
        <v>69.737871824843907</v>
      </c>
      <c r="Q26" s="9">
        <f t="shared" si="3"/>
        <v>171.36635829330262</v>
      </c>
      <c r="R26" s="9">
        <f t="shared" si="19"/>
        <v>110.00576268970491</v>
      </c>
      <c r="S26" s="7">
        <f t="shared" si="45"/>
        <v>17.434467956210977</v>
      </c>
      <c r="T26" s="7">
        <f t="shared" si="36"/>
        <v>15.410083300814462</v>
      </c>
      <c r="U26" s="36">
        <f t="shared" si="21"/>
        <v>2.6075366189994873</v>
      </c>
      <c r="V26" s="44">
        <f t="shared" si="37"/>
        <v>4.7695882503886748</v>
      </c>
      <c r="W26" s="44">
        <f t="shared" si="40"/>
        <v>2.4988408091788208</v>
      </c>
      <c r="X26" s="82">
        <v>-20</v>
      </c>
      <c r="Y26" s="11">
        <f t="shared" si="46"/>
        <v>20</v>
      </c>
      <c r="Z26" s="7">
        <f t="shared" si="5"/>
        <v>255.4026653942189</v>
      </c>
      <c r="AA26" s="7">
        <f t="shared" si="25"/>
        <v>87.352856223888566</v>
      </c>
      <c r="AB26" s="36">
        <f t="shared" si="26"/>
        <v>1.5962666587138681</v>
      </c>
      <c r="AC26" s="9">
        <f t="shared" si="38"/>
        <v>42.567110899036486</v>
      </c>
      <c r="AD26" s="9">
        <f t="shared" si="6"/>
        <v>117.33066172012653</v>
      </c>
      <c r="AE26" s="9">
        <f t="shared" si="7"/>
        <v>72.190404620600461</v>
      </c>
      <c r="AF26" s="7">
        <f t="shared" si="41"/>
        <v>10.641777724759121</v>
      </c>
      <c r="AG26" s="7">
        <f t="shared" si="9"/>
        <v>11.42262808758611</v>
      </c>
      <c r="AH26" s="16">
        <f t="shared" si="10"/>
        <v>3.544507946581454</v>
      </c>
      <c r="AI26" s="44">
        <f t="shared" si="28"/>
        <v>3.1208981096999207</v>
      </c>
      <c r="AJ26" s="44">
        <f t="shared" si="13"/>
        <v>1.6822791213510055</v>
      </c>
      <c r="AK26" s="55">
        <f t="shared" si="39"/>
        <v>0.25946214812412921</v>
      </c>
      <c r="AL26" s="52">
        <f t="shared" si="30"/>
        <v>1.8659120383492311</v>
      </c>
      <c r="AM26" s="52">
        <f t="shared" si="14"/>
        <v>1.2221126771388762</v>
      </c>
      <c r="AN26" s="85">
        <f t="shared" si="42"/>
        <v>8.1093851466356508</v>
      </c>
      <c r="AO26" s="86">
        <f t="shared" si="43"/>
        <v>2.0621809410973597</v>
      </c>
    </row>
    <row r="27" spans="1:41" s="1" customFormat="1" ht="26.1" customHeight="1" thickBot="1">
      <c r="B27" s="190"/>
      <c r="C27" s="12">
        <v>125</v>
      </c>
      <c r="D27" s="12">
        <v>45</v>
      </c>
      <c r="E27" s="12">
        <v>180</v>
      </c>
      <c r="F27" s="12">
        <f t="shared" si="33"/>
        <v>265</v>
      </c>
      <c r="G27" s="12">
        <f t="shared" si="34"/>
        <v>105</v>
      </c>
      <c r="H27" s="12">
        <f t="shared" si="15"/>
        <v>240</v>
      </c>
      <c r="I27" s="12">
        <f t="shared" si="35"/>
        <v>319.47574364968784</v>
      </c>
      <c r="J27" s="12">
        <v>1.5</v>
      </c>
      <c r="K27" s="57">
        <v>55</v>
      </c>
      <c r="L27" s="12">
        <f t="shared" si="44"/>
        <v>10</v>
      </c>
      <c r="M27" s="12">
        <f t="shared" si="17"/>
        <v>418.42723094906347</v>
      </c>
      <c r="N27" s="12">
        <f t="shared" si="18"/>
        <v>342.75552161810748</v>
      </c>
      <c r="O27" s="12">
        <f t="shared" si="1"/>
        <v>2.6151701934316467</v>
      </c>
      <c r="P27" s="13">
        <f t="shared" si="2"/>
        <v>69.737871824843907</v>
      </c>
      <c r="Q27" s="13">
        <f t="shared" si="3"/>
        <v>171.36635829330262</v>
      </c>
      <c r="R27" s="13">
        <f t="shared" si="19"/>
        <v>110.00576268970491</v>
      </c>
      <c r="S27" s="12">
        <f t="shared" si="45"/>
        <v>17.434467956210977</v>
      </c>
      <c r="T27" s="12">
        <f t="shared" si="36"/>
        <v>15.410083300814462</v>
      </c>
      <c r="U27" s="37">
        <f t="shared" si="21"/>
        <v>2.6075366189994873</v>
      </c>
      <c r="V27" s="45">
        <f t="shared" si="37"/>
        <v>4.7695882503886748</v>
      </c>
      <c r="W27" s="45">
        <f t="shared" si="40"/>
        <v>2.4988408091788208</v>
      </c>
      <c r="X27" s="83">
        <v>-20</v>
      </c>
      <c r="Y27" s="14">
        <f t="shared" si="46"/>
        <v>25</v>
      </c>
      <c r="Z27" s="12">
        <f t="shared" si="5"/>
        <v>255.4026653942189</v>
      </c>
      <c r="AA27" s="12">
        <f t="shared" si="25"/>
        <v>87.352856223888566</v>
      </c>
      <c r="AB27" s="37">
        <f t="shared" si="26"/>
        <v>1.5962666587138681</v>
      </c>
      <c r="AC27" s="13">
        <f t="shared" si="38"/>
        <v>42.567110899036486</v>
      </c>
      <c r="AD27" s="13">
        <f t="shared" si="6"/>
        <v>117.33066172012653</v>
      </c>
      <c r="AE27" s="13">
        <f t="shared" si="7"/>
        <v>72.190404620600461</v>
      </c>
      <c r="AF27" s="12">
        <f>10/COS(X27*PI()/180)</f>
        <v>10.641777724759121</v>
      </c>
      <c r="AG27" s="12">
        <f t="shared" si="9"/>
        <v>11.42262808758611</v>
      </c>
      <c r="AH27" s="17">
        <f t="shared" si="10"/>
        <v>3.544507946581454</v>
      </c>
      <c r="AI27" s="45">
        <f t="shared" si="28"/>
        <v>3.1208981096999207</v>
      </c>
      <c r="AJ27" s="45">
        <f t="shared" si="13"/>
        <v>1.6822791213510055</v>
      </c>
      <c r="AK27" s="56">
        <f t="shared" si="39"/>
        <v>0.25946214812412921</v>
      </c>
      <c r="AL27" s="57">
        <f t="shared" si="30"/>
        <v>1.8659120383492311</v>
      </c>
      <c r="AM27" s="57">
        <f t="shared" si="14"/>
        <v>1.2221126771388762</v>
      </c>
      <c r="AN27" s="87">
        <f t="shared" si="42"/>
        <v>8.1093851466356508</v>
      </c>
      <c r="AO27" s="88">
        <f t="shared" si="43"/>
        <v>2.0621809410973597</v>
      </c>
    </row>
    <row r="28" spans="1:41" s="1" customFormat="1" ht="26.1" customHeight="1">
      <c r="A28" s="2"/>
      <c r="B28" s="19" t="s">
        <v>18</v>
      </c>
      <c r="C28" s="73" t="s">
        <v>18</v>
      </c>
      <c r="D28" s="191" t="s">
        <v>12</v>
      </c>
      <c r="E28" s="6" t="s">
        <v>21</v>
      </c>
      <c r="F28" s="204" t="s">
        <v>48</v>
      </c>
      <c r="G28" s="204" t="s">
        <v>49</v>
      </c>
      <c r="H28" s="206" t="s">
        <v>1</v>
      </c>
      <c r="I28" s="6" t="s">
        <v>17</v>
      </c>
      <c r="J28" s="206" t="s">
        <v>3</v>
      </c>
      <c r="K28" s="191" t="s">
        <v>27</v>
      </c>
      <c r="L28" s="191"/>
      <c r="M28" s="191"/>
      <c r="N28" s="191"/>
      <c r="O28" s="191"/>
      <c r="P28" s="191"/>
      <c r="Q28" s="191"/>
      <c r="R28" s="191"/>
      <c r="S28" s="191"/>
      <c r="T28" s="191"/>
      <c r="U28" s="191"/>
      <c r="V28" s="191"/>
      <c r="W28" s="191"/>
      <c r="X28" s="191" t="s">
        <v>28</v>
      </c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2" t="s">
        <v>17</v>
      </c>
      <c r="AL28" s="192"/>
      <c r="AM28" s="192"/>
      <c r="AN28" s="6" t="s">
        <v>23</v>
      </c>
      <c r="AO28" s="193" t="s">
        <v>24</v>
      </c>
    </row>
    <row r="29" spans="1:41" s="1" customFormat="1" ht="26.1" customHeight="1">
      <c r="A29" s="2"/>
      <c r="B29" s="20" t="s">
        <v>19</v>
      </c>
      <c r="C29" s="74" t="s">
        <v>19</v>
      </c>
      <c r="D29" s="208"/>
      <c r="E29" s="22" t="s">
        <v>46</v>
      </c>
      <c r="F29" s="205"/>
      <c r="G29" s="205"/>
      <c r="H29" s="199"/>
      <c r="I29" s="23" t="s">
        <v>29</v>
      </c>
      <c r="J29" s="207"/>
      <c r="K29" s="78" t="s">
        <v>42</v>
      </c>
      <c r="L29" s="21" t="s">
        <v>43</v>
      </c>
      <c r="M29" s="10" t="s">
        <v>0</v>
      </c>
      <c r="N29" s="10" t="s">
        <v>2</v>
      </c>
      <c r="O29" s="10" t="s">
        <v>30</v>
      </c>
      <c r="P29" s="10" t="s">
        <v>4</v>
      </c>
      <c r="Q29" s="10" t="s">
        <v>36</v>
      </c>
      <c r="R29" s="10" t="s">
        <v>38</v>
      </c>
      <c r="S29" s="10" t="s">
        <v>5</v>
      </c>
      <c r="T29" s="10" t="s">
        <v>6</v>
      </c>
      <c r="U29" s="195" t="s">
        <v>7</v>
      </c>
      <c r="V29" s="7" t="s">
        <v>31</v>
      </c>
      <c r="W29" s="7" t="s">
        <v>32</v>
      </c>
      <c r="X29" s="78" t="s">
        <v>45</v>
      </c>
      <c r="Y29" s="21" t="s">
        <v>44</v>
      </c>
      <c r="Z29" s="10" t="s">
        <v>33</v>
      </c>
      <c r="AA29" s="10" t="s">
        <v>15</v>
      </c>
      <c r="AB29" s="41" t="s">
        <v>16</v>
      </c>
      <c r="AC29" s="10" t="s">
        <v>8</v>
      </c>
      <c r="AD29" s="10" t="s">
        <v>37</v>
      </c>
      <c r="AE29" s="10" t="s">
        <v>39</v>
      </c>
      <c r="AF29" s="10" t="s">
        <v>9</v>
      </c>
      <c r="AG29" s="10" t="s">
        <v>10</v>
      </c>
      <c r="AH29" s="197" t="s">
        <v>11</v>
      </c>
      <c r="AI29" s="7" t="s">
        <v>31</v>
      </c>
      <c r="AJ29" s="7" t="s">
        <v>32</v>
      </c>
      <c r="AK29" s="52" t="s">
        <v>22</v>
      </c>
      <c r="AL29" s="52" t="s">
        <v>25</v>
      </c>
      <c r="AM29" s="52" t="s">
        <v>26</v>
      </c>
      <c r="AN29" s="8" t="s">
        <v>14</v>
      </c>
      <c r="AO29" s="194"/>
    </row>
    <row r="30" spans="1:41" s="1" customFormat="1" ht="29.45" customHeight="1" thickBot="1">
      <c r="A30" s="3"/>
      <c r="B30" s="76" t="s">
        <v>47</v>
      </c>
      <c r="C30" s="75" t="s">
        <v>47</v>
      </c>
      <c r="D30" s="22" t="s">
        <v>34</v>
      </c>
      <c r="E30" s="22" t="s">
        <v>20</v>
      </c>
      <c r="F30" s="22" t="s">
        <v>13</v>
      </c>
      <c r="G30" s="22" t="s">
        <v>13</v>
      </c>
      <c r="H30" s="22" t="s">
        <v>13</v>
      </c>
      <c r="I30" s="22" t="s">
        <v>13</v>
      </c>
      <c r="J30" s="199"/>
      <c r="K30" s="79" t="s">
        <v>34</v>
      </c>
      <c r="L30" s="22" t="s">
        <v>34</v>
      </c>
      <c r="M30" s="22" t="s">
        <v>13</v>
      </c>
      <c r="N30" s="22" t="s">
        <v>13</v>
      </c>
      <c r="O30" s="22"/>
      <c r="P30" s="22" t="s">
        <v>13</v>
      </c>
      <c r="Q30" s="22" t="s">
        <v>13</v>
      </c>
      <c r="R30" s="22" t="s">
        <v>13</v>
      </c>
      <c r="S30" s="22" t="s">
        <v>13</v>
      </c>
      <c r="T30" s="22" t="s">
        <v>13</v>
      </c>
      <c r="U30" s="196"/>
      <c r="V30" s="199" t="s">
        <v>35</v>
      </c>
      <c r="W30" s="199"/>
      <c r="X30" s="79" t="s">
        <v>34</v>
      </c>
      <c r="Y30" s="22" t="s">
        <v>34</v>
      </c>
      <c r="Z30" s="22" t="s">
        <v>13</v>
      </c>
      <c r="AA30" s="22" t="s">
        <v>13</v>
      </c>
      <c r="AB30" s="42"/>
      <c r="AC30" s="22" t="s">
        <v>13</v>
      </c>
      <c r="AD30" s="22" t="s">
        <v>13</v>
      </c>
      <c r="AE30" s="22" t="s">
        <v>13</v>
      </c>
      <c r="AF30" s="22" t="s">
        <v>13</v>
      </c>
      <c r="AG30" s="22" t="s">
        <v>13</v>
      </c>
      <c r="AH30" s="198"/>
      <c r="AI30" s="199" t="s">
        <v>35</v>
      </c>
      <c r="AJ30" s="199"/>
      <c r="AK30" s="53" t="s">
        <v>51</v>
      </c>
      <c r="AL30" s="200" t="s">
        <v>35</v>
      </c>
      <c r="AM30" s="201"/>
      <c r="AN30" s="202" t="s">
        <v>73</v>
      </c>
      <c r="AO30" s="203"/>
    </row>
    <row r="31" spans="1:41" s="1" customFormat="1" ht="26.1" customHeight="1">
      <c r="A31" s="3"/>
      <c r="B31" s="188">
        <v>150</v>
      </c>
      <c r="C31" s="5">
        <v>150</v>
      </c>
      <c r="D31" s="5">
        <v>0</v>
      </c>
      <c r="E31" s="5">
        <v>180</v>
      </c>
      <c r="F31" s="5">
        <f>C31+20+E31-60</f>
        <v>290</v>
      </c>
      <c r="G31" s="5">
        <f>C31-20</f>
        <v>130</v>
      </c>
      <c r="H31" s="5">
        <f t="shared" ref="H31:H50" si="47">(F31-G31)*J31</f>
        <v>240</v>
      </c>
      <c r="I31" s="5">
        <f>2*P31+E31</f>
        <v>272.37604307034013</v>
      </c>
      <c r="J31" s="5">
        <v>1.5</v>
      </c>
      <c r="K31" s="51">
        <v>30</v>
      </c>
      <c r="L31" s="5">
        <f t="shared" si="44"/>
        <v>30</v>
      </c>
      <c r="M31" s="5">
        <f t="shared" ref="M31:M50" si="48">H31/COS(K31*PI()/180)</f>
        <v>277.12812921102034</v>
      </c>
      <c r="N31" s="5">
        <f t="shared" ref="N31:N50" si="49">H31*TAN(K31*PI()/180)</f>
        <v>138.56406460551017</v>
      </c>
      <c r="O31" s="5">
        <f t="shared" ref="O31:O50" si="50">J31/COS(K31*PI()/180)</f>
        <v>1.7320508075688772</v>
      </c>
      <c r="P31" s="24">
        <f t="shared" ref="P31:P50" si="51">40/COS(K31*PI()/180)</f>
        <v>46.188021535170058</v>
      </c>
      <c r="Q31" s="24">
        <f t="shared" ref="Q31:Q50" si="52">F31/U31+P31</f>
        <v>123.46413448824305</v>
      </c>
      <c r="R31" s="24">
        <f t="shared" ref="R31:R50" si="53">G31/U31+P31</f>
        <v>80.829037686547608</v>
      </c>
      <c r="S31" s="5">
        <f t="shared" si="45"/>
        <v>11.547005383792515</v>
      </c>
      <c r="T31" s="5">
        <f>10/COS(ATAN((N31+R31-Q31)/H31))</f>
        <v>10.769230769230768</v>
      </c>
      <c r="U31" s="35">
        <f t="shared" ref="U31:U50" si="54">(4+SIN(K31*PI()/180)/J31)*COS(K31*PI()/180)</f>
        <v>3.7527767497325675</v>
      </c>
      <c r="V31" s="25">
        <f>(P31*J31*(F31^2-G31^2)/2+J31*(F31^3-G31^3)/(6*U31))/1000000</f>
        <v>3.8062482669713598</v>
      </c>
      <c r="W31" s="25">
        <f>(J31*(P31+S31+T31)*(F31-G31)*60+J31*(F31^2-G31^2)*60/(2*U31))/1000000</f>
        <v>1.7922646402620281</v>
      </c>
      <c r="X31" s="80">
        <v>30</v>
      </c>
      <c r="Y31" s="72">
        <f>X31+D31</f>
        <v>30</v>
      </c>
      <c r="Z31" s="5">
        <f t="shared" ref="Z31:Z50" si="55">IF(D31&gt;20,H31/COS(X31*PI()/180),H31/COS(X31*PI()/180))</f>
        <v>277.12812921102034</v>
      </c>
      <c r="AA31" s="5">
        <f t="shared" ref="AA31:AA50" si="56">H31*TAN(ABS(X31)*PI()/180)</f>
        <v>138.56406460551017</v>
      </c>
      <c r="AB31" s="35">
        <f t="shared" ref="AB31:AB50" si="57">J31/COS(X31*PI()/180)</f>
        <v>1.7320508075688772</v>
      </c>
      <c r="AC31" s="24">
        <f>40/COS(ABS(X31)*PI()/180)</f>
        <v>46.188021535170058</v>
      </c>
      <c r="AD31" s="24">
        <f t="shared" ref="AD31:AD50" si="58">F31/AH31+AC31</f>
        <v>123.46413448824305</v>
      </c>
      <c r="AE31" s="24">
        <f t="shared" ref="AE31:AE50" si="59">G31/AH31+AC31</f>
        <v>80.829037686547608</v>
      </c>
      <c r="AF31" s="5">
        <f>10/COS(X31*PI()/180)</f>
        <v>11.547005383792515</v>
      </c>
      <c r="AG31" s="5">
        <f t="shared" ref="AG31:AG50" si="60">IF(X31&gt;0,10/COS(ATAN((AA31+AE31-AD31)/H31)),10/COS(ATAN((AA31-AE31+AD31)/H31)))</f>
        <v>10.769230769230768</v>
      </c>
      <c r="AH31" s="26">
        <f t="shared" ref="AH31:AH50" si="61">(4+SIN(X31*PI()/180)/J31)*COS(X31*PI()/180)</f>
        <v>3.7527767497325675</v>
      </c>
      <c r="AI31" s="25">
        <f t="shared" ref="AI31:AI50" si="62">(AC31*J31*(F31^2-G31^2)/2+J31*(F31^3-G31^3)/(6*AH31))/1000000</f>
        <v>3.8062482669713598</v>
      </c>
      <c r="AJ31" s="25">
        <f>(J31*(AC31+AF31+AG31)*(F31-G31)*60+J31*(F31^2-G31^2)*60/(2*AH31))/1000000</f>
        <v>1.7922646402620281</v>
      </c>
      <c r="AK31" s="54">
        <f>(0.2*0.4-0.05*0.05/2)*(I31/100+0.1)</f>
        <v>0.2223711339178929</v>
      </c>
      <c r="AL31" s="51">
        <f t="shared" ref="AL31:AL50" si="63">(F31/100*I31/100-PI()*((E31+2*20)/100)^2/4)*40/100</f>
        <v>1.6390312552784851</v>
      </c>
      <c r="AM31" s="51">
        <f>0.6*0.6*(I31/100+0.2)</f>
        <v>1.0525537550532245</v>
      </c>
      <c r="AN31" s="89">
        <f>IF(X31&gt;0,(E31+E31+N31+AA31)*H31/2/10000*0.4+(E31+N31+AA31+R31+T31+AE31+AG31)/100*2*0.4,(E31+E31+N31-AA31)*H31/2/10000*0.4+(E31+N31-AA31+R31+T31+AE31+AG31)/100*2*0.4)</f>
        <v>8.1808123491935145</v>
      </c>
      <c r="AO31" s="90">
        <f>IF(X31&gt;0,(E31+N31+AA31+R31+T31+AE31+AG31)/100*0.8*0.4,(E31+N31-AA31+R31+T31+AE31+AG31)/100*0.8*0.4)</f>
        <v>2.0490389315922468</v>
      </c>
    </row>
    <row r="32" spans="1:41" s="1" customFormat="1" ht="26.1" customHeight="1">
      <c r="A32" s="4"/>
      <c r="B32" s="189"/>
      <c r="C32" s="7">
        <v>150</v>
      </c>
      <c r="D32" s="7">
        <v>5</v>
      </c>
      <c r="E32" s="7">
        <v>180</v>
      </c>
      <c r="F32" s="7">
        <f t="shared" ref="F32:F40" si="64">C32+20+E32-60</f>
        <v>290</v>
      </c>
      <c r="G32" s="7">
        <f t="shared" ref="G32:G40" si="65">C32-20</f>
        <v>130</v>
      </c>
      <c r="H32" s="7">
        <f t="shared" si="47"/>
        <v>240</v>
      </c>
      <c r="I32" s="7">
        <f t="shared" ref="I32:I40" si="66">2*P32+E32</f>
        <v>277.66196710091651</v>
      </c>
      <c r="J32" s="7">
        <v>1.5</v>
      </c>
      <c r="K32" s="52">
        <v>35</v>
      </c>
      <c r="L32" s="7">
        <f t="shared" si="44"/>
        <v>30</v>
      </c>
      <c r="M32" s="7">
        <f t="shared" si="48"/>
        <v>292.98590130274943</v>
      </c>
      <c r="N32" s="7">
        <f t="shared" si="49"/>
        <v>168.04980917033032</v>
      </c>
      <c r="O32" s="7">
        <f t="shared" si="50"/>
        <v>1.8311618831421841</v>
      </c>
      <c r="P32" s="9">
        <f t="shared" si="51"/>
        <v>48.830983550458242</v>
      </c>
      <c r="Q32" s="9">
        <f t="shared" si="52"/>
        <v>129.61454958228626</v>
      </c>
      <c r="R32" s="9">
        <f t="shared" si="53"/>
        <v>85.044306254381155</v>
      </c>
      <c r="S32" s="7">
        <f>10/COS(K32*PI()/180)</f>
        <v>12.207745887614561</v>
      </c>
      <c r="T32" s="7">
        <f t="shared" ref="T32:T40" si="67">10/COS(ATAN((N32+R32-Q32)/H32))</f>
        <v>11.245925433474429</v>
      </c>
      <c r="U32" s="36">
        <f t="shared" si="54"/>
        <v>3.5898390507512699</v>
      </c>
      <c r="V32" s="44">
        <f t="shared" ref="V32:V40" si="68">(P32*J32*(F32^2-G32^2)/2+J32*(F32^3-G32^3)/(6*U32))/1000000</f>
        <v>4.0065547583382042</v>
      </c>
      <c r="W32" s="44">
        <f>(J32*(P32+S32+T32)*(F32-G32)*60+J32*(F32^2-G32^2)*60/(2*U32))/1000000</f>
        <v>1.8832766290476868</v>
      </c>
      <c r="X32" s="81">
        <v>0</v>
      </c>
      <c r="Y32" s="11">
        <f>X32+D32</f>
        <v>5</v>
      </c>
      <c r="Z32" s="7">
        <f t="shared" si="55"/>
        <v>240</v>
      </c>
      <c r="AA32" s="7">
        <f t="shared" si="56"/>
        <v>0</v>
      </c>
      <c r="AB32" s="36">
        <f t="shared" si="57"/>
        <v>1.5</v>
      </c>
      <c r="AC32" s="9">
        <f t="shared" ref="AC32:AC40" si="69">40/COS(ABS(X32)*PI()/180)</f>
        <v>40</v>
      </c>
      <c r="AD32" s="9">
        <f t="shared" si="58"/>
        <v>112.5</v>
      </c>
      <c r="AE32" s="9">
        <f t="shared" si="59"/>
        <v>72.5</v>
      </c>
      <c r="AF32" s="7">
        <f>10/COS(X32*PI()/180)</f>
        <v>10</v>
      </c>
      <c r="AG32" s="7">
        <f t="shared" si="60"/>
        <v>10.137937550497032</v>
      </c>
      <c r="AH32" s="16">
        <f t="shared" si="61"/>
        <v>4</v>
      </c>
      <c r="AI32" s="44">
        <f t="shared" si="62"/>
        <v>3.403</v>
      </c>
      <c r="AJ32" s="44">
        <f t="shared" ref="AJ32:AJ40" si="70">(J32*(AC32+AF32+AG32)*(F32-G32)*60+J32*(F32^2-G32^2)*60/(2*AH32))/1000000</f>
        <v>1.6219863007271571</v>
      </c>
      <c r="AK32" s="55">
        <f t="shared" ref="AK32:AK40" si="71">(0.2*0.4-0.05*0.05/2)*(I32/100+0.1)</f>
        <v>0.22653379909197183</v>
      </c>
      <c r="AL32" s="52">
        <f t="shared" si="63"/>
        <v>1.7003479740331715</v>
      </c>
      <c r="AM32" s="52">
        <f t="shared" ref="AM32:AM40" si="72">0.6*0.6*(I32/100+0.2)</f>
        <v>1.0715830815632996</v>
      </c>
      <c r="AN32" s="85">
        <f>IF(X32&gt;0,(E32+E32+N32+AA32)*H32/2/10000*0.4+(E32+N32+AA32+R32+T32+AE32+AG32)/100*2*0.4,(E32+E32+N32-AA32)*H32/2/10000*0.4+(E32+N32-AA32+R32+T32+AE32+AG32)/100*2*0.4)</f>
        <v>6.7504629112870482</v>
      </c>
      <c r="AO32" s="86">
        <f>IF(X32&gt;0,(E32+N32+AA32+R32+T32+AE32+AG32)/100*0.8*0.4,(E32+N32-AA32+R32+T32+AE32+AG32)/100*0.8*0.4)</f>
        <v>1.6863295309077853</v>
      </c>
    </row>
    <row r="33" spans="1:41" s="1" customFormat="1" ht="26.1" customHeight="1">
      <c r="A33" s="4"/>
      <c r="B33" s="189"/>
      <c r="C33" s="7">
        <v>150</v>
      </c>
      <c r="D33" s="7">
        <v>10</v>
      </c>
      <c r="E33" s="7">
        <v>180</v>
      </c>
      <c r="F33" s="7">
        <f t="shared" si="64"/>
        <v>290</v>
      </c>
      <c r="G33" s="7">
        <f t="shared" si="65"/>
        <v>130</v>
      </c>
      <c r="H33" s="7">
        <f t="shared" si="47"/>
        <v>240</v>
      </c>
      <c r="I33" s="7">
        <f t="shared" si="66"/>
        <v>277.66196710091651</v>
      </c>
      <c r="J33" s="7">
        <v>1.5</v>
      </c>
      <c r="K33" s="52">
        <v>35</v>
      </c>
      <c r="L33" s="7">
        <f t="shared" si="44"/>
        <v>25</v>
      </c>
      <c r="M33" s="7">
        <f t="shared" si="48"/>
        <v>292.98590130274943</v>
      </c>
      <c r="N33" s="7">
        <f t="shared" si="49"/>
        <v>168.04980917033032</v>
      </c>
      <c r="O33" s="7">
        <f t="shared" si="50"/>
        <v>1.8311618831421841</v>
      </c>
      <c r="P33" s="9">
        <f t="shared" si="51"/>
        <v>48.830983550458242</v>
      </c>
      <c r="Q33" s="9">
        <f t="shared" si="52"/>
        <v>129.61454958228626</v>
      </c>
      <c r="R33" s="9">
        <f t="shared" si="53"/>
        <v>85.044306254381155</v>
      </c>
      <c r="S33" s="7">
        <f>10/COS(K33*PI()/180)</f>
        <v>12.207745887614561</v>
      </c>
      <c r="T33" s="7">
        <f t="shared" si="67"/>
        <v>11.245925433474429</v>
      </c>
      <c r="U33" s="36">
        <f t="shared" si="54"/>
        <v>3.5898390507512699</v>
      </c>
      <c r="V33" s="44">
        <f t="shared" si="68"/>
        <v>4.0065547583382042</v>
      </c>
      <c r="W33" s="44">
        <f t="shared" ref="W33:W40" si="73">(J33*(P33+S33+T33)*(F33-G33)*60+J33*(F33^2-G33^2)*60/(2*U33))/1000000</f>
        <v>1.8832766290476868</v>
      </c>
      <c r="X33" s="81">
        <v>0</v>
      </c>
      <c r="Y33" s="11">
        <f>X33+D33</f>
        <v>10</v>
      </c>
      <c r="Z33" s="7">
        <f t="shared" si="55"/>
        <v>240</v>
      </c>
      <c r="AA33" s="7">
        <f t="shared" si="56"/>
        <v>0</v>
      </c>
      <c r="AB33" s="36">
        <f t="shared" si="57"/>
        <v>1.5</v>
      </c>
      <c r="AC33" s="9">
        <f t="shared" si="69"/>
        <v>40</v>
      </c>
      <c r="AD33" s="9">
        <f t="shared" si="58"/>
        <v>112.5</v>
      </c>
      <c r="AE33" s="9">
        <f t="shared" si="59"/>
        <v>72.5</v>
      </c>
      <c r="AF33" s="7">
        <f t="shared" ref="AF33:AF39" si="74">10/COS(X33*PI()/180)</f>
        <v>10</v>
      </c>
      <c r="AG33" s="7">
        <f t="shared" si="60"/>
        <v>10.137937550497032</v>
      </c>
      <c r="AH33" s="16">
        <f t="shared" si="61"/>
        <v>4</v>
      </c>
      <c r="AI33" s="44">
        <f t="shared" si="62"/>
        <v>3.403</v>
      </c>
      <c r="AJ33" s="44">
        <f t="shared" si="70"/>
        <v>1.6219863007271571</v>
      </c>
      <c r="AK33" s="55">
        <f t="shared" si="71"/>
        <v>0.22653379909197183</v>
      </c>
      <c r="AL33" s="52">
        <f t="shared" si="63"/>
        <v>1.7003479740331715</v>
      </c>
      <c r="AM33" s="52">
        <f t="shared" si="72"/>
        <v>1.0715830815632996</v>
      </c>
      <c r="AN33" s="85">
        <f t="shared" ref="AN33:AN40" si="75">IF(X33&gt;0,(E33+E33+N33+AA33)*H33/2/10000*0.4+(E33+N33+AA33+R33+T33+AE33+AG33)/100*2*0.4,(E33+E33+N33-AA33)*H33/2/10000*0.4+(E33+N33-AA33+R33+T33+AE33+AG33)/100*2*0.4)</f>
        <v>6.7504629112870482</v>
      </c>
      <c r="AO33" s="86">
        <f t="shared" ref="AO33:AO40" si="76">IF(X33&gt;0,(E33+N33+AA33+R33+T33+AE33+AG33)/100*0.8*0.4,(E33+N33-AA33+R33+T33+AE33+AG33)/100*0.8*0.4)</f>
        <v>1.6863295309077853</v>
      </c>
    </row>
    <row r="34" spans="1:41" s="1" customFormat="1" ht="26.1" customHeight="1">
      <c r="A34" s="4"/>
      <c r="B34" s="189"/>
      <c r="C34" s="7">
        <v>150</v>
      </c>
      <c r="D34" s="7">
        <v>15</v>
      </c>
      <c r="E34" s="7">
        <v>180</v>
      </c>
      <c r="F34" s="7">
        <f t="shared" si="64"/>
        <v>290</v>
      </c>
      <c r="G34" s="7">
        <f t="shared" si="65"/>
        <v>130</v>
      </c>
      <c r="H34" s="7">
        <f t="shared" si="47"/>
        <v>240</v>
      </c>
      <c r="I34" s="7">
        <f t="shared" si="66"/>
        <v>277.66196710091651</v>
      </c>
      <c r="J34" s="7">
        <v>1.5</v>
      </c>
      <c r="K34" s="52">
        <v>35</v>
      </c>
      <c r="L34" s="7">
        <f>K34-D34</f>
        <v>20</v>
      </c>
      <c r="M34" s="7">
        <f t="shared" si="48"/>
        <v>292.98590130274943</v>
      </c>
      <c r="N34" s="7">
        <f t="shared" si="49"/>
        <v>168.04980917033032</v>
      </c>
      <c r="O34" s="7">
        <f t="shared" si="50"/>
        <v>1.8311618831421841</v>
      </c>
      <c r="P34" s="9">
        <f t="shared" si="51"/>
        <v>48.830983550458242</v>
      </c>
      <c r="Q34" s="9">
        <f t="shared" si="52"/>
        <v>129.61454958228626</v>
      </c>
      <c r="R34" s="9">
        <f t="shared" si="53"/>
        <v>85.044306254381155</v>
      </c>
      <c r="S34" s="7">
        <f>10/COS(K34*PI()/180)</f>
        <v>12.207745887614561</v>
      </c>
      <c r="T34" s="7">
        <f t="shared" si="67"/>
        <v>11.245925433474429</v>
      </c>
      <c r="U34" s="36">
        <f t="shared" si="54"/>
        <v>3.5898390507512699</v>
      </c>
      <c r="V34" s="44">
        <f t="shared" si="68"/>
        <v>4.0065547583382042</v>
      </c>
      <c r="W34" s="44">
        <f t="shared" si="73"/>
        <v>1.8832766290476868</v>
      </c>
      <c r="X34" s="81">
        <v>0</v>
      </c>
      <c r="Y34" s="11">
        <f>X34+D34</f>
        <v>15</v>
      </c>
      <c r="Z34" s="7">
        <f t="shared" si="55"/>
        <v>240</v>
      </c>
      <c r="AA34" s="7">
        <f t="shared" si="56"/>
        <v>0</v>
      </c>
      <c r="AB34" s="36">
        <f t="shared" si="57"/>
        <v>1.5</v>
      </c>
      <c r="AC34" s="9">
        <f t="shared" si="69"/>
        <v>40</v>
      </c>
      <c r="AD34" s="9">
        <f t="shared" si="58"/>
        <v>112.5</v>
      </c>
      <c r="AE34" s="9">
        <f t="shared" si="59"/>
        <v>72.5</v>
      </c>
      <c r="AF34" s="7">
        <f t="shared" si="74"/>
        <v>10</v>
      </c>
      <c r="AG34" s="7">
        <f t="shared" si="60"/>
        <v>10.137937550497032</v>
      </c>
      <c r="AH34" s="16">
        <f t="shared" si="61"/>
        <v>4</v>
      </c>
      <c r="AI34" s="44">
        <f t="shared" si="62"/>
        <v>3.403</v>
      </c>
      <c r="AJ34" s="44">
        <f t="shared" si="70"/>
        <v>1.6219863007271571</v>
      </c>
      <c r="AK34" s="55">
        <f t="shared" si="71"/>
        <v>0.22653379909197183</v>
      </c>
      <c r="AL34" s="52">
        <f t="shared" si="63"/>
        <v>1.7003479740331715</v>
      </c>
      <c r="AM34" s="52">
        <f t="shared" si="72"/>
        <v>1.0715830815632996</v>
      </c>
      <c r="AN34" s="85">
        <f t="shared" si="75"/>
        <v>6.7504629112870482</v>
      </c>
      <c r="AO34" s="86">
        <f t="shared" si="76"/>
        <v>1.6863295309077853</v>
      </c>
    </row>
    <row r="35" spans="1:41" s="1" customFormat="1" ht="26.1" customHeight="1">
      <c r="B35" s="189"/>
      <c r="C35" s="7">
        <v>150</v>
      </c>
      <c r="D35" s="7">
        <v>20</v>
      </c>
      <c r="E35" s="7">
        <v>180</v>
      </c>
      <c r="F35" s="7">
        <f t="shared" si="64"/>
        <v>290</v>
      </c>
      <c r="G35" s="7">
        <f t="shared" si="65"/>
        <v>130</v>
      </c>
      <c r="H35" s="7">
        <f t="shared" si="47"/>
        <v>240</v>
      </c>
      <c r="I35" s="7">
        <f t="shared" si="66"/>
        <v>277.66196710091651</v>
      </c>
      <c r="J35" s="7">
        <v>1.5</v>
      </c>
      <c r="K35" s="52">
        <v>35</v>
      </c>
      <c r="L35" s="7">
        <f t="shared" ref="L35:L43" si="77">K35-D35</f>
        <v>15</v>
      </c>
      <c r="M35" s="7">
        <f t="shared" si="48"/>
        <v>292.98590130274943</v>
      </c>
      <c r="N35" s="7">
        <f t="shared" si="49"/>
        <v>168.04980917033032</v>
      </c>
      <c r="O35" s="7">
        <f t="shared" si="50"/>
        <v>1.8311618831421841</v>
      </c>
      <c r="P35" s="9">
        <f t="shared" si="51"/>
        <v>48.830983550458242</v>
      </c>
      <c r="Q35" s="9">
        <f t="shared" si="52"/>
        <v>129.61454958228626</v>
      </c>
      <c r="R35" s="9">
        <f t="shared" si="53"/>
        <v>85.044306254381155</v>
      </c>
      <c r="S35" s="7">
        <f t="shared" ref="S35:S41" si="78">10/COS(K35*PI()/180)</f>
        <v>12.207745887614561</v>
      </c>
      <c r="T35" s="7">
        <f t="shared" si="67"/>
        <v>11.245925433474429</v>
      </c>
      <c r="U35" s="36">
        <f t="shared" si="54"/>
        <v>3.5898390507512699</v>
      </c>
      <c r="V35" s="44">
        <f t="shared" si="68"/>
        <v>4.0065547583382042</v>
      </c>
      <c r="W35" s="44">
        <f t="shared" si="73"/>
        <v>1.8832766290476868</v>
      </c>
      <c r="X35" s="81">
        <v>0</v>
      </c>
      <c r="Y35" s="11">
        <f t="shared" ref="Y35:Y40" si="79">X35+D35</f>
        <v>20</v>
      </c>
      <c r="Z35" s="7">
        <f t="shared" si="55"/>
        <v>240</v>
      </c>
      <c r="AA35" s="7">
        <f t="shared" si="56"/>
        <v>0</v>
      </c>
      <c r="AB35" s="36">
        <f t="shared" si="57"/>
        <v>1.5</v>
      </c>
      <c r="AC35" s="9">
        <f t="shared" si="69"/>
        <v>40</v>
      </c>
      <c r="AD35" s="9">
        <f t="shared" si="58"/>
        <v>112.5</v>
      </c>
      <c r="AE35" s="9">
        <f t="shared" si="59"/>
        <v>72.5</v>
      </c>
      <c r="AF35" s="7">
        <f t="shared" si="74"/>
        <v>10</v>
      </c>
      <c r="AG35" s="7">
        <f t="shared" si="60"/>
        <v>10.137937550497032</v>
      </c>
      <c r="AH35" s="16">
        <f t="shared" si="61"/>
        <v>4</v>
      </c>
      <c r="AI35" s="44">
        <f t="shared" si="62"/>
        <v>3.403</v>
      </c>
      <c r="AJ35" s="44">
        <f t="shared" si="70"/>
        <v>1.6219863007271571</v>
      </c>
      <c r="AK35" s="55">
        <f t="shared" si="71"/>
        <v>0.22653379909197183</v>
      </c>
      <c r="AL35" s="52">
        <f t="shared" si="63"/>
        <v>1.7003479740331715</v>
      </c>
      <c r="AM35" s="52">
        <f t="shared" si="72"/>
        <v>1.0715830815632996</v>
      </c>
      <c r="AN35" s="85">
        <f t="shared" si="75"/>
        <v>6.7504629112870482</v>
      </c>
      <c r="AO35" s="86">
        <f t="shared" si="76"/>
        <v>1.6863295309077853</v>
      </c>
    </row>
    <row r="36" spans="1:41" s="1" customFormat="1" ht="26.1" customHeight="1">
      <c r="B36" s="189"/>
      <c r="C36" s="7">
        <v>150</v>
      </c>
      <c r="D36" s="7">
        <v>25</v>
      </c>
      <c r="E36" s="7">
        <v>180</v>
      </c>
      <c r="F36" s="7">
        <f t="shared" si="64"/>
        <v>290</v>
      </c>
      <c r="G36" s="7">
        <f t="shared" si="65"/>
        <v>130</v>
      </c>
      <c r="H36" s="7">
        <f t="shared" si="47"/>
        <v>240</v>
      </c>
      <c r="I36" s="7">
        <f t="shared" si="66"/>
        <v>319.47574364968784</v>
      </c>
      <c r="J36" s="7">
        <v>1.5</v>
      </c>
      <c r="K36" s="52">
        <v>55</v>
      </c>
      <c r="L36" s="7">
        <f t="shared" si="77"/>
        <v>30</v>
      </c>
      <c r="M36" s="7">
        <f t="shared" si="48"/>
        <v>418.42723094906347</v>
      </c>
      <c r="N36" s="7">
        <f t="shared" si="49"/>
        <v>342.75552161810748</v>
      </c>
      <c r="O36" s="7">
        <f t="shared" si="50"/>
        <v>2.6151701934316467</v>
      </c>
      <c r="P36" s="9">
        <f t="shared" si="51"/>
        <v>69.737871824843907</v>
      </c>
      <c r="Q36" s="9">
        <f t="shared" si="52"/>
        <v>180.95395135636477</v>
      </c>
      <c r="R36" s="9">
        <f t="shared" si="53"/>
        <v>119.59335575276705</v>
      </c>
      <c r="S36" s="7">
        <f t="shared" si="78"/>
        <v>17.434467956210977</v>
      </c>
      <c r="T36" s="7">
        <f t="shared" si="67"/>
        <v>15.410083300814462</v>
      </c>
      <c r="U36" s="36">
        <f t="shared" si="54"/>
        <v>2.6075366189994873</v>
      </c>
      <c r="V36" s="44">
        <f t="shared" si="68"/>
        <v>5.6424673925268838</v>
      </c>
      <c r="W36" s="44">
        <f t="shared" si="73"/>
        <v>2.6369021492869154</v>
      </c>
      <c r="X36" s="82">
        <v>-20</v>
      </c>
      <c r="Y36" s="11">
        <f t="shared" si="79"/>
        <v>5</v>
      </c>
      <c r="Z36" s="7">
        <f t="shared" si="55"/>
        <v>255.4026653942189</v>
      </c>
      <c r="AA36" s="7">
        <f t="shared" si="56"/>
        <v>87.352856223888566</v>
      </c>
      <c r="AB36" s="36">
        <f t="shared" si="57"/>
        <v>1.5962666587138681</v>
      </c>
      <c r="AC36" s="9">
        <f t="shared" si="69"/>
        <v>42.567110899036486</v>
      </c>
      <c r="AD36" s="9">
        <f t="shared" si="58"/>
        <v>124.38382689192747</v>
      </c>
      <c r="AE36" s="9">
        <f t="shared" si="59"/>
        <v>79.243569792401416</v>
      </c>
      <c r="AF36" s="7">
        <f t="shared" si="74"/>
        <v>10.641777724759121</v>
      </c>
      <c r="AG36" s="7">
        <f t="shared" si="60"/>
        <v>11.422628087586109</v>
      </c>
      <c r="AH36" s="16">
        <f t="shared" si="61"/>
        <v>3.544507946581454</v>
      </c>
      <c r="AI36" s="44">
        <f t="shared" si="62"/>
        <v>3.7106208042375051</v>
      </c>
      <c r="AJ36" s="44">
        <f t="shared" si="70"/>
        <v>1.7838446998249393</v>
      </c>
      <c r="AK36" s="55">
        <f t="shared" si="71"/>
        <v>0.25946214812412921</v>
      </c>
      <c r="AL36" s="52">
        <f t="shared" si="63"/>
        <v>2.1853877819989189</v>
      </c>
      <c r="AM36" s="52">
        <f t="shared" si="72"/>
        <v>1.2221126771388762</v>
      </c>
      <c r="AN36" s="85">
        <f t="shared" si="75"/>
        <v>8.2425112125145539</v>
      </c>
      <c r="AO36" s="86">
        <f t="shared" si="76"/>
        <v>2.1154313674489216</v>
      </c>
    </row>
    <row r="37" spans="1:41" s="1" customFormat="1" ht="26.1" customHeight="1">
      <c r="B37" s="189"/>
      <c r="C37" s="7">
        <v>150</v>
      </c>
      <c r="D37" s="7">
        <v>30</v>
      </c>
      <c r="E37" s="7">
        <v>180</v>
      </c>
      <c r="F37" s="7">
        <f t="shared" si="64"/>
        <v>290</v>
      </c>
      <c r="G37" s="7">
        <f t="shared" si="65"/>
        <v>130</v>
      </c>
      <c r="H37" s="7">
        <f t="shared" si="47"/>
        <v>240</v>
      </c>
      <c r="I37" s="7">
        <f t="shared" si="66"/>
        <v>319.47574364968784</v>
      </c>
      <c r="J37" s="7">
        <v>1.5</v>
      </c>
      <c r="K37" s="52">
        <v>55</v>
      </c>
      <c r="L37" s="7">
        <f t="shared" si="77"/>
        <v>25</v>
      </c>
      <c r="M37" s="7">
        <f t="shared" si="48"/>
        <v>418.42723094906347</v>
      </c>
      <c r="N37" s="7">
        <f t="shared" si="49"/>
        <v>342.75552161810748</v>
      </c>
      <c r="O37" s="7">
        <f t="shared" si="50"/>
        <v>2.6151701934316467</v>
      </c>
      <c r="P37" s="9">
        <f t="shared" si="51"/>
        <v>69.737871824843907</v>
      </c>
      <c r="Q37" s="9">
        <f t="shared" si="52"/>
        <v>180.95395135636477</v>
      </c>
      <c r="R37" s="9">
        <f t="shared" si="53"/>
        <v>119.59335575276705</v>
      </c>
      <c r="S37" s="7">
        <f t="shared" si="78"/>
        <v>17.434467956210977</v>
      </c>
      <c r="T37" s="7">
        <f t="shared" si="67"/>
        <v>15.410083300814462</v>
      </c>
      <c r="U37" s="36">
        <f t="shared" si="54"/>
        <v>2.6075366189994873</v>
      </c>
      <c r="V37" s="44">
        <f t="shared" si="68"/>
        <v>5.6424673925268838</v>
      </c>
      <c r="W37" s="44">
        <f t="shared" si="73"/>
        <v>2.6369021492869154</v>
      </c>
      <c r="X37" s="82">
        <v>-20</v>
      </c>
      <c r="Y37" s="11">
        <f t="shared" si="79"/>
        <v>10</v>
      </c>
      <c r="Z37" s="7">
        <f t="shared" si="55"/>
        <v>255.4026653942189</v>
      </c>
      <c r="AA37" s="7">
        <f t="shared" si="56"/>
        <v>87.352856223888566</v>
      </c>
      <c r="AB37" s="36">
        <f t="shared" si="57"/>
        <v>1.5962666587138681</v>
      </c>
      <c r="AC37" s="9">
        <f t="shared" si="69"/>
        <v>42.567110899036486</v>
      </c>
      <c r="AD37" s="9">
        <f t="shared" si="58"/>
        <v>124.38382689192747</v>
      </c>
      <c r="AE37" s="9">
        <f t="shared" si="59"/>
        <v>79.243569792401416</v>
      </c>
      <c r="AF37" s="7">
        <f t="shared" si="74"/>
        <v>10.641777724759121</v>
      </c>
      <c r="AG37" s="7">
        <f t="shared" si="60"/>
        <v>11.422628087586109</v>
      </c>
      <c r="AH37" s="16">
        <f t="shared" si="61"/>
        <v>3.544507946581454</v>
      </c>
      <c r="AI37" s="44">
        <f t="shared" si="62"/>
        <v>3.7106208042375051</v>
      </c>
      <c r="AJ37" s="44">
        <f t="shared" si="70"/>
        <v>1.7838446998249393</v>
      </c>
      <c r="AK37" s="55">
        <f t="shared" si="71"/>
        <v>0.25946214812412921</v>
      </c>
      <c r="AL37" s="52">
        <f t="shared" si="63"/>
        <v>2.1853877819989189</v>
      </c>
      <c r="AM37" s="52">
        <f t="shared" si="72"/>
        <v>1.2221126771388762</v>
      </c>
      <c r="AN37" s="85">
        <f t="shared" si="75"/>
        <v>8.2425112125145539</v>
      </c>
      <c r="AO37" s="86">
        <f t="shared" si="76"/>
        <v>2.1154313674489216</v>
      </c>
    </row>
    <row r="38" spans="1:41" s="1" customFormat="1" ht="26.1" customHeight="1">
      <c r="B38" s="189"/>
      <c r="C38" s="7">
        <v>150</v>
      </c>
      <c r="D38" s="7">
        <v>35</v>
      </c>
      <c r="E38" s="7">
        <v>180</v>
      </c>
      <c r="F38" s="7">
        <f t="shared" si="64"/>
        <v>290</v>
      </c>
      <c r="G38" s="7">
        <f t="shared" si="65"/>
        <v>130</v>
      </c>
      <c r="H38" s="7">
        <f t="shared" si="47"/>
        <v>240</v>
      </c>
      <c r="I38" s="7">
        <f t="shared" si="66"/>
        <v>319.47574364968784</v>
      </c>
      <c r="J38" s="7">
        <v>1.5</v>
      </c>
      <c r="K38" s="52">
        <v>55</v>
      </c>
      <c r="L38" s="7">
        <f t="shared" si="77"/>
        <v>20</v>
      </c>
      <c r="M38" s="7">
        <f t="shared" si="48"/>
        <v>418.42723094906347</v>
      </c>
      <c r="N38" s="7">
        <f t="shared" si="49"/>
        <v>342.75552161810748</v>
      </c>
      <c r="O38" s="7">
        <f t="shared" si="50"/>
        <v>2.6151701934316467</v>
      </c>
      <c r="P38" s="9">
        <f t="shared" si="51"/>
        <v>69.737871824843907</v>
      </c>
      <c r="Q38" s="9">
        <f t="shared" si="52"/>
        <v>180.95395135636477</v>
      </c>
      <c r="R38" s="9">
        <f t="shared" si="53"/>
        <v>119.59335575276705</v>
      </c>
      <c r="S38" s="7">
        <f t="shared" si="78"/>
        <v>17.434467956210977</v>
      </c>
      <c r="T38" s="7">
        <f t="shared" si="67"/>
        <v>15.410083300814462</v>
      </c>
      <c r="U38" s="36">
        <f t="shared" si="54"/>
        <v>2.6075366189994873</v>
      </c>
      <c r="V38" s="44">
        <f t="shared" si="68"/>
        <v>5.6424673925268838</v>
      </c>
      <c r="W38" s="44">
        <f t="shared" si="73"/>
        <v>2.6369021492869154</v>
      </c>
      <c r="X38" s="82">
        <v>-20</v>
      </c>
      <c r="Y38" s="11">
        <f t="shared" si="79"/>
        <v>15</v>
      </c>
      <c r="Z38" s="7">
        <f t="shared" si="55"/>
        <v>255.4026653942189</v>
      </c>
      <c r="AA38" s="7">
        <f t="shared" si="56"/>
        <v>87.352856223888566</v>
      </c>
      <c r="AB38" s="36">
        <f t="shared" si="57"/>
        <v>1.5962666587138681</v>
      </c>
      <c r="AC38" s="9">
        <f t="shared" si="69"/>
        <v>42.567110899036486</v>
      </c>
      <c r="AD38" s="9">
        <f t="shared" si="58"/>
        <v>124.38382689192747</v>
      </c>
      <c r="AE38" s="9">
        <f t="shared" si="59"/>
        <v>79.243569792401416</v>
      </c>
      <c r="AF38" s="7">
        <f t="shared" si="74"/>
        <v>10.641777724759121</v>
      </c>
      <c r="AG38" s="7">
        <f t="shared" si="60"/>
        <v>11.422628087586109</v>
      </c>
      <c r="AH38" s="16">
        <f t="shared" si="61"/>
        <v>3.544507946581454</v>
      </c>
      <c r="AI38" s="44">
        <f t="shared" si="62"/>
        <v>3.7106208042375051</v>
      </c>
      <c r="AJ38" s="44">
        <f t="shared" si="70"/>
        <v>1.7838446998249393</v>
      </c>
      <c r="AK38" s="55">
        <f t="shared" si="71"/>
        <v>0.25946214812412921</v>
      </c>
      <c r="AL38" s="52">
        <f t="shared" si="63"/>
        <v>2.1853877819989189</v>
      </c>
      <c r="AM38" s="52">
        <f t="shared" si="72"/>
        <v>1.2221126771388762</v>
      </c>
      <c r="AN38" s="85">
        <f t="shared" si="75"/>
        <v>8.2425112125145539</v>
      </c>
      <c r="AO38" s="86">
        <f t="shared" si="76"/>
        <v>2.1154313674489216</v>
      </c>
    </row>
    <row r="39" spans="1:41" s="1" customFormat="1" ht="26.1" customHeight="1">
      <c r="B39" s="189"/>
      <c r="C39" s="7">
        <v>150</v>
      </c>
      <c r="D39" s="7">
        <v>40</v>
      </c>
      <c r="E39" s="7">
        <v>180</v>
      </c>
      <c r="F39" s="7">
        <f t="shared" si="64"/>
        <v>290</v>
      </c>
      <c r="G39" s="7">
        <f t="shared" si="65"/>
        <v>130</v>
      </c>
      <c r="H39" s="7">
        <f t="shared" si="47"/>
        <v>240</v>
      </c>
      <c r="I39" s="7">
        <f t="shared" si="66"/>
        <v>319.47574364968784</v>
      </c>
      <c r="J39" s="7">
        <v>1.5</v>
      </c>
      <c r="K39" s="52">
        <v>55</v>
      </c>
      <c r="L39" s="7">
        <f t="shared" si="77"/>
        <v>15</v>
      </c>
      <c r="M39" s="7">
        <f t="shared" si="48"/>
        <v>418.42723094906347</v>
      </c>
      <c r="N39" s="7">
        <f t="shared" si="49"/>
        <v>342.75552161810748</v>
      </c>
      <c r="O39" s="7">
        <f t="shared" si="50"/>
        <v>2.6151701934316467</v>
      </c>
      <c r="P39" s="9">
        <f t="shared" si="51"/>
        <v>69.737871824843907</v>
      </c>
      <c r="Q39" s="9">
        <f t="shared" si="52"/>
        <v>180.95395135636477</v>
      </c>
      <c r="R39" s="9">
        <f t="shared" si="53"/>
        <v>119.59335575276705</v>
      </c>
      <c r="S39" s="7">
        <f t="shared" si="78"/>
        <v>17.434467956210977</v>
      </c>
      <c r="T39" s="7">
        <f t="shared" si="67"/>
        <v>15.410083300814462</v>
      </c>
      <c r="U39" s="36">
        <f t="shared" si="54"/>
        <v>2.6075366189994873</v>
      </c>
      <c r="V39" s="44">
        <f t="shared" si="68"/>
        <v>5.6424673925268838</v>
      </c>
      <c r="W39" s="44">
        <f t="shared" si="73"/>
        <v>2.6369021492869154</v>
      </c>
      <c r="X39" s="82">
        <v>-20</v>
      </c>
      <c r="Y39" s="11">
        <f t="shared" si="79"/>
        <v>20</v>
      </c>
      <c r="Z39" s="7">
        <f t="shared" si="55"/>
        <v>255.4026653942189</v>
      </c>
      <c r="AA39" s="7">
        <f t="shared" si="56"/>
        <v>87.352856223888566</v>
      </c>
      <c r="AB39" s="36">
        <f t="shared" si="57"/>
        <v>1.5962666587138681</v>
      </c>
      <c r="AC39" s="9">
        <f t="shared" si="69"/>
        <v>42.567110899036486</v>
      </c>
      <c r="AD39" s="9">
        <f t="shared" si="58"/>
        <v>124.38382689192747</v>
      </c>
      <c r="AE39" s="9">
        <f t="shared" si="59"/>
        <v>79.243569792401416</v>
      </c>
      <c r="AF39" s="7">
        <f t="shared" si="74"/>
        <v>10.641777724759121</v>
      </c>
      <c r="AG39" s="7">
        <f t="shared" si="60"/>
        <v>11.422628087586109</v>
      </c>
      <c r="AH39" s="16">
        <f t="shared" si="61"/>
        <v>3.544507946581454</v>
      </c>
      <c r="AI39" s="44">
        <f t="shared" si="62"/>
        <v>3.7106208042375051</v>
      </c>
      <c r="AJ39" s="44">
        <f t="shared" si="70"/>
        <v>1.7838446998249393</v>
      </c>
      <c r="AK39" s="55">
        <f t="shared" si="71"/>
        <v>0.25946214812412921</v>
      </c>
      <c r="AL39" s="52">
        <f t="shared" si="63"/>
        <v>2.1853877819989189</v>
      </c>
      <c r="AM39" s="52">
        <f t="shared" si="72"/>
        <v>1.2221126771388762</v>
      </c>
      <c r="AN39" s="85">
        <f t="shared" si="75"/>
        <v>8.2425112125145539</v>
      </c>
      <c r="AO39" s="86">
        <f t="shared" si="76"/>
        <v>2.1154313674489216</v>
      </c>
    </row>
    <row r="40" spans="1:41" s="1" customFormat="1" ht="26.1" customHeight="1" thickBot="1">
      <c r="B40" s="190"/>
      <c r="C40" s="12">
        <v>150</v>
      </c>
      <c r="D40" s="12">
        <v>45</v>
      </c>
      <c r="E40" s="12">
        <v>180</v>
      </c>
      <c r="F40" s="12">
        <f t="shared" si="64"/>
        <v>290</v>
      </c>
      <c r="G40" s="12">
        <f t="shared" si="65"/>
        <v>130</v>
      </c>
      <c r="H40" s="12">
        <f t="shared" si="47"/>
        <v>240</v>
      </c>
      <c r="I40" s="12">
        <f t="shared" si="66"/>
        <v>319.47574364968784</v>
      </c>
      <c r="J40" s="12">
        <v>1.5</v>
      </c>
      <c r="K40" s="57">
        <v>55</v>
      </c>
      <c r="L40" s="12">
        <f t="shared" si="77"/>
        <v>10</v>
      </c>
      <c r="M40" s="12">
        <f t="shared" si="48"/>
        <v>418.42723094906347</v>
      </c>
      <c r="N40" s="12">
        <f t="shared" si="49"/>
        <v>342.75552161810748</v>
      </c>
      <c r="O40" s="12">
        <f t="shared" si="50"/>
        <v>2.6151701934316467</v>
      </c>
      <c r="P40" s="13">
        <f t="shared" si="51"/>
        <v>69.737871824843907</v>
      </c>
      <c r="Q40" s="13">
        <f t="shared" si="52"/>
        <v>180.95395135636477</v>
      </c>
      <c r="R40" s="13">
        <f t="shared" si="53"/>
        <v>119.59335575276705</v>
      </c>
      <c r="S40" s="12">
        <f t="shared" si="78"/>
        <v>17.434467956210977</v>
      </c>
      <c r="T40" s="12">
        <f t="shared" si="67"/>
        <v>15.410083300814462</v>
      </c>
      <c r="U40" s="37">
        <f t="shared" si="54"/>
        <v>2.6075366189994873</v>
      </c>
      <c r="V40" s="45">
        <f t="shared" si="68"/>
        <v>5.6424673925268838</v>
      </c>
      <c r="W40" s="45">
        <f t="shared" si="73"/>
        <v>2.6369021492869154</v>
      </c>
      <c r="X40" s="83">
        <v>-20</v>
      </c>
      <c r="Y40" s="14">
        <f t="shared" si="79"/>
        <v>25</v>
      </c>
      <c r="Z40" s="12">
        <f t="shared" si="55"/>
        <v>255.4026653942189</v>
      </c>
      <c r="AA40" s="12">
        <f t="shared" si="56"/>
        <v>87.352856223888566</v>
      </c>
      <c r="AB40" s="37">
        <f t="shared" si="57"/>
        <v>1.5962666587138681</v>
      </c>
      <c r="AC40" s="13">
        <f t="shared" si="69"/>
        <v>42.567110899036486</v>
      </c>
      <c r="AD40" s="13">
        <f t="shared" si="58"/>
        <v>124.38382689192747</v>
      </c>
      <c r="AE40" s="13">
        <f t="shared" si="59"/>
        <v>79.243569792401416</v>
      </c>
      <c r="AF40" s="12">
        <f>10/COS(X40*PI()/180)</f>
        <v>10.641777724759121</v>
      </c>
      <c r="AG40" s="12">
        <f t="shared" si="60"/>
        <v>11.422628087586109</v>
      </c>
      <c r="AH40" s="17">
        <f t="shared" si="61"/>
        <v>3.544507946581454</v>
      </c>
      <c r="AI40" s="45">
        <f t="shared" si="62"/>
        <v>3.7106208042375051</v>
      </c>
      <c r="AJ40" s="45">
        <f t="shared" si="70"/>
        <v>1.7838446998249393</v>
      </c>
      <c r="AK40" s="56">
        <f t="shared" si="71"/>
        <v>0.25946214812412921</v>
      </c>
      <c r="AL40" s="57">
        <f t="shared" si="63"/>
        <v>2.1853877819989189</v>
      </c>
      <c r="AM40" s="57">
        <f t="shared" si="72"/>
        <v>1.2221126771388762</v>
      </c>
      <c r="AN40" s="87">
        <f t="shared" si="75"/>
        <v>8.2425112125145539</v>
      </c>
      <c r="AO40" s="88">
        <f t="shared" si="76"/>
        <v>2.1154313674489216</v>
      </c>
    </row>
    <row r="41" spans="1:41" s="1" customFormat="1" ht="26.1" customHeight="1">
      <c r="A41" s="3"/>
      <c r="B41" s="188">
        <v>175</v>
      </c>
      <c r="C41" s="5">
        <v>175</v>
      </c>
      <c r="D41" s="5">
        <v>0</v>
      </c>
      <c r="E41" s="5">
        <v>180</v>
      </c>
      <c r="F41" s="5">
        <f>C41+20+E41-60</f>
        <v>315</v>
      </c>
      <c r="G41" s="5">
        <f>C41-20</f>
        <v>155</v>
      </c>
      <c r="H41" s="5">
        <f t="shared" si="47"/>
        <v>240</v>
      </c>
      <c r="I41" s="5">
        <f>2*P41+E41</f>
        <v>272.37604307034013</v>
      </c>
      <c r="J41" s="5">
        <v>1.5</v>
      </c>
      <c r="K41" s="51">
        <v>30</v>
      </c>
      <c r="L41" s="5">
        <f t="shared" si="77"/>
        <v>30</v>
      </c>
      <c r="M41" s="5">
        <f t="shared" si="48"/>
        <v>277.12812921102034</v>
      </c>
      <c r="N41" s="5">
        <f t="shared" si="49"/>
        <v>138.56406460551017</v>
      </c>
      <c r="O41" s="5">
        <f t="shared" si="50"/>
        <v>1.7320508075688772</v>
      </c>
      <c r="P41" s="24">
        <f t="shared" si="51"/>
        <v>46.188021535170058</v>
      </c>
      <c r="Q41" s="24">
        <f t="shared" si="52"/>
        <v>130.12586836350795</v>
      </c>
      <c r="R41" s="24">
        <f t="shared" si="53"/>
        <v>87.490771561812522</v>
      </c>
      <c r="S41" s="5">
        <f t="shared" si="78"/>
        <v>11.547005383792515</v>
      </c>
      <c r="T41" s="5">
        <f>10/COS(ATAN((N41+R41-Q41)/H41))</f>
        <v>10.769230769230768</v>
      </c>
      <c r="U41" s="35">
        <f t="shared" si="54"/>
        <v>3.7527767497325675</v>
      </c>
      <c r="V41" s="25">
        <f>(P41*J41*(F41^2-G41^2)/2+J41*(F41^3-G41^3)/(6*U41))/1000000</f>
        <v>4.4391129851215281</v>
      </c>
      <c r="W41" s="25">
        <f>(J41*(P41+S41+T41)*(F41-G41)*60+J41*(F41^2-G41^2)*60/(2*U41))/1000000</f>
        <v>1.8881936080658428</v>
      </c>
      <c r="X41" s="80">
        <v>30</v>
      </c>
      <c r="Y41" s="72">
        <f>X41+D41</f>
        <v>30</v>
      </c>
      <c r="Z41" s="5">
        <f t="shared" si="55"/>
        <v>277.12812921102034</v>
      </c>
      <c r="AA41" s="5">
        <f t="shared" si="56"/>
        <v>138.56406460551017</v>
      </c>
      <c r="AB41" s="35">
        <f t="shared" si="57"/>
        <v>1.7320508075688772</v>
      </c>
      <c r="AC41" s="24">
        <f>40/COS(ABS(X41)*PI()/180)</f>
        <v>46.188021535170058</v>
      </c>
      <c r="AD41" s="24">
        <f t="shared" si="58"/>
        <v>130.12586836350795</v>
      </c>
      <c r="AE41" s="24">
        <f t="shared" si="59"/>
        <v>87.490771561812522</v>
      </c>
      <c r="AF41" s="5">
        <f>10/COS(X41*PI()/180)</f>
        <v>11.547005383792515</v>
      </c>
      <c r="AG41" s="5">
        <f t="shared" si="60"/>
        <v>10.769230769230768</v>
      </c>
      <c r="AH41" s="26">
        <f t="shared" si="61"/>
        <v>3.7527767497325675</v>
      </c>
      <c r="AI41" s="25">
        <f t="shared" si="62"/>
        <v>4.4391129851215281</v>
      </c>
      <c r="AJ41" s="25">
        <f>(J41*(AC41+AF41+AG41)*(F41-G41)*60+J41*(F41^2-G41^2)*60/(2*AH41))/1000000</f>
        <v>1.8881936080658428</v>
      </c>
      <c r="AK41" s="54">
        <f>(0.2*0.4-0.05*0.05/2)*(I41/100+0.1)</f>
        <v>0.2223711339178929</v>
      </c>
      <c r="AL41" s="51">
        <f t="shared" si="63"/>
        <v>1.9114072983488253</v>
      </c>
      <c r="AM41" s="51">
        <f>0.6*0.6*(I41/100+0.2)</f>
        <v>1.0525537550532245</v>
      </c>
      <c r="AN41" s="89">
        <f>IF(X41&gt;0,(E41+E41+N41+AA41)*H41/2/10000*0.4+(E41+N41+AA41+R41+T41+AE41+AG41)/100*2*0.4,(E41+E41+N41-AA41)*H41/2/10000*0.4+(E41+N41-AA41+R41+T41+AE41+AG41)/100*2*0.4)</f>
        <v>8.2874000911977532</v>
      </c>
      <c r="AO41" s="90">
        <f>IF(X41&gt;0,(E41+N41+AA41+R41+T41+AE41+AG41)/100*0.8*0.4,(E41+N41-AA41+R41+T41+AE41+AG41)/100*0.8*0.4)</f>
        <v>2.0916740283939421</v>
      </c>
    </row>
    <row r="42" spans="1:41" s="1" customFormat="1" ht="26.1" customHeight="1">
      <c r="A42" s="4"/>
      <c r="B42" s="189"/>
      <c r="C42" s="7">
        <v>175</v>
      </c>
      <c r="D42" s="7">
        <v>5</v>
      </c>
      <c r="E42" s="7">
        <v>180</v>
      </c>
      <c r="F42" s="7">
        <f t="shared" ref="F42:F50" si="80">C42+20+E42-60</f>
        <v>315</v>
      </c>
      <c r="G42" s="7">
        <f t="shared" ref="G42:G50" si="81">C42-20</f>
        <v>155</v>
      </c>
      <c r="H42" s="7">
        <f t="shared" si="47"/>
        <v>240</v>
      </c>
      <c r="I42" s="7">
        <f t="shared" ref="I42:I50" si="82">2*P42+E42</f>
        <v>277.66196710091651</v>
      </c>
      <c r="J42" s="7">
        <v>1.5</v>
      </c>
      <c r="K42" s="52">
        <v>35</v>
      </c>
      <c r="L42" s="7">
        <f t="shared" si="77"/>
        <v>30</v>
      </c>
      <c r="M42" s="7">
        <f t="shared" si="48"/>
        <v>292.98590130274943</v>
      </c>
      <c r="N42" s="7">
        <f t="shared" si="49"/>
        <v>168.04980917033032</v>
      </c>
      <c r="O42" s="7">
        <f t="shared" si="50"/>
        <v>1.8311618831421841</v>
      </c>
      <c r="P42" s="9">
        <f t="shared" si="51"/>
        <v>48.830983550458242</v>
      </c>
      <c r="Q42" s="9">
        <f t="shared" si="52"/>
        <v>136.57865010227141</v>
      </c>
      <c r="R42" s="9">
        <f t="shared" si="53"/>
        <v>92.008406774366321</v>
      </c>
      <c r="S42" s="7">
        <f>10/COS(K42*PI()/180)</f>
        <v>12.207745887614561</v>
      </c>
      <c r="T42" s="7">
        <f t="shared" ref="T42:T50" si="83">10/COS(ATAN((N42+R42-Q42)/H42))</f>
        <v>11.245925433474431</v>
      </c>
      <c r="U42" s="36">
        <f t="shared" si="54"/>
        <v>3.5898390507512699</v>
      </c>
      <c r="V42" s="44">
        <f t="shared" ref="V42:V50" si="84">(P42*J42*(F42^2-G42^2)/2+J42*(F42^3-G42^3)/(6*U42))/1000000</f>
        <v>4.6714236274081626</v>
      </c>
      <c r="W42" s="44">
        <f>(J42*(P42+S42+T42)*(F42-G42)*60+J42*(F42^2-G42^2)*60/(2*U42))/1000000</f>
        <v>1.9835596765354733</v>
      </c>
      <c r="X42" s="81">
        <v>0</v>
      </c>
      <c r="Y42" s="11">
        <f>X42+D42</f>
        <v>5</v>
      </c>
      <c r="Z42" s="7">
        <f t="shared" si="55"/>
        <v>240</v>
      </c>
      <c r="AA42" s="7">
        <f t="shared" si="56"/>
        <v>0</v>
      </c>
      <c r="AB42" s="36">
        <f t="shared" si="57"/>
        <v>1.5</v>
      </c>
      <c r="AC42" s="9">
        <f t="shared" ref="AC42:AC50" si="85">40/COS(ABS(X42)*PI()/180)</f>
        <v>40</v>
      </c>
      <c r="AD42" s="9">
        <f t="shared" si="58"/>
        <v>118.75</v>
      </c>
      <c r="AE42" s="9">
        <f t="shared" si="59"/>
        <v>78.75</v>
      </c>
      <c r="AF42" s="7">
        <f>10/COS(X42*PI()/180)</f>
        <v>10</v>
      </c>
      <c r="AG42" s="7">
        <f t="shared" si="60"/>
        <v>10.137937550497032</v>
      </c>
      <c r="AH42" s="16">
        <f t="shared" si="61"/>
        <v>4</v>
      </c>
      <c r="AI42" s="44">
        <f t="shared" si="62"/>
        <v>3.97675</v>
      </c>
      <c r="AJ42" s="44">
        <f t="shared" ref="AJ42:AJ50" si="86">(J42*(AC42+AF42+AG42)*(F42-G42)*60+J42*(F42^2-G42^2)*60/(2*AH42))/1000000</f>
        <v>1.7119863007271572</v>
      </c>
      <c r="AK42" s="55">
        <f t="shared" ref="AK42:AK50" si="87">(0.2*0.4-0.05*0.05/2)*(I42/100+0.1)</f>
        <v>0.22653379909197183</v>
      </c>
      <c r="AL42" s="52">
        <f t="shared" si="63"/>
        <v>1.9780099411340881</v>
      </c>
      <c r="AM42" s="52">
        <f t="shared" ref="AM42:AM50" si="88">0.6*0.6*(I42/100+0.2)</f>
        <v>1.0715830815632996</v>
      </c>
      <c r="AN42" s="85">
        <f>IF(X42&gt;0,(E42+E42+N42+AA42)*H42/2/10000*0.4+(E42+N42+AA42+R42+T42+AE42+AG42)/100*2*0.4,(E42+E42+N42-AA42)*H42/2/10000*0.4+(E42+N42-AA42+R42+T42+AE42+AG42)/100*2*0.4)</f>
        <v>6.8561757154469305</v>
      </c>
      <c r="AO42" s="86">
        <f>IF(X42&gt;0,(E42+N42+AA42+R42+T42+AE42+AG42)/100*0.8*0.4,(E42+N42-AA42+R42+T42+AE42+AG42)/100*0.8*0.4)</f>
        <v>1.7286146525717383</v>
      </c>
    </row>
    <row r="43" spans="1:41" s="1" customFormat="1" ht="26.1" customHeight="1">
      <c r="A43" s="4"/>
      <c r="B43" s="189"/>
      <c r="C43" s="7">
        <v>175</v>
      </c>
      <c r="D43" s="7">
        <v>10</v>
      </c>
      <c r="E43" s="7">
        <v>180</v>
      </c>
      <c r="F43" s="7">
        <f t="shared" si="80"/>
        <v>315</v>
      </c>
      <c r="G43" s="7">
        <f t="shared" si="81"/>
        <v>155</v>
      </c>
      <c r="H43" s="7">
        <f t="shared" si="47"/>
        <v>240</v>
      </c>
      <c r="I43" s="7">
        <f t="shared" si="82"/>
        <v>277.66196710091651</v>
      </c>
      <c r="J43" s="7">
        <v>1.5</v>
      </c>
      <c r="K43" s="52">
        <v>35</v>
      </c>
      <c r="L43" s="7">
        <f t="shared" si="77"/>
        <v>25</v>
      </c>
      <c r="M43" s="7">
        <f t="shared" si="48"/>
        <v>292.98590130274943</v>
      </c>
      <c r="N43" s="7">
        <f t="shared" si="49"/>
        <v>168.04980917033032</v>
      </c>
      <c r="O43" s="7">
        <f t="shared" si="50"/>
        <v>1.8311618831421841</v>
      </c>
      <c r="P43" s="9">
        <f t="shared" si="51"/>
        <v>48.830983550458242</v>
      </c>
      <c r="Q43" s="9">
        <f t="shared" si="52"/>
        <v>136.57865010227141</v>
      </c>
      <c r="R43" s="9">
        <f t="shared" si="53"/>
        <v>92.008406774366321</v>
      </c>
      <c r="S43" s="7">
        <f>10/COS(K43*PI()/180)</f>
        <v>12.207745887614561</v>
      </c>
      <c r="T43" s="7">
        <f t="shared" si="83"/>
        <v>11.245925433474431</v>
      </c>
      <c r="U43" s="36">
        <f t="shared" si="54"/>
        <v>3.5898390507512699</v>
      </c>
      <c r="V43" s="44">
        <f t="shared" si="84"/>
        <v>4.6714236274081626</v>
      </c>
      <c r="W43" s="44">
        <f t="shared" ref="W43:W50" si="89">(J43*(P43+S43+T43)*(F43-G43)*60+J43*(F43^2-G43^2)*60/(2*U43))/1000000</f>
        <v>1.9835596765354733</v>
      </c>
      <c r="X43" s="81">
        <v>0</v>
      </c>
      <c r="Y43" s="11">
        <f>X43+D43</f>
        <v>10</v>
      </c>
      <c r="Z43" s="7">
        <f t="shared" si="55"/>
        <v>240</v>
      </c>
      <c r="AA43" s="7">
        <f t="shared" si="56"/>
        <v>0</v>
      </c>
      <c r="AB43" s="36">
        <f t="shared" si="57"/>
        <v>1.5</v>
      </c>
      <c r="AC43" s="9">
        <f t="shared" si="85"/>
        <v>40</v>
      </c>
      <c r="AD43" s="9">
        <f t="shared" si="58"/>
        <v>118.75</v>
      </c>
      <c r="AE43" s="9">
        <f t="shared" si="59"/>
        <v>78.75</v>
      </c>
      <c r="AF43" s="7">
        <f t="shared" ref="AF43:AF49" si="90">10/COS(X43*PI()/180)</f>
        <v>10</v>
      </c>
      <c r="AG43" s="7">
        <f t="shared" si="60"/>
        <v>10.137937550497032</v>
      </c>
      <c r="AH43" s="16">
        <f t="shared" si="61"/>
        <v>4</v>
      </c>
      <c r="AI43" s="44">
        <f t="shared" si="62"/>
        <v>3.97675</v>
      </c>
      <c r="AJ43" s="44">
        <f t="shared" si="86"/>
        <v>1.7119863007271572</v>
      </c>
      <c r="AK43" s="55">
        <f t="shared" si="87"/>
        <v>0.22653379909197183</v>
      </c>
      <c r="AL43" s="52">
        <f t="shared" si="63"/>
        <v>1.9780099411340881</v>
      </c>
      <c r="AM43" s="52">
        <f t="shared" si="88"/>
        <v>1.0715830815632996</v>
      </c>
      <c r="AN43" s="85">
        <f t="shared" ref="AN43:AN50" si="91">IF(X43&gt;0,(E43+E43+N43+AA43)*H43/2/10000*0.4+(E43+N43+AA43+R43+T43+AE43+AG43)/100*2*0.4,(E43+E43+N43-AA43)*H43/2/10000*0.4+(E43+N43-AA43+R43+T43+AE43+AG43)/100*2*0.4)</f>
        <v>6.8561757154469305</v>
      </c>
      <c r="AO43" s="86">
        <f t="shared" ref="AO43:AO50" si="92">IF(X43&gt;0,(E43+N43+AA43+R43+T43+AE43+AG43)/100*0.8*0.4,(E43+N43-AA43+R43+T43+AE43+AG43)/100*0.8*0.4)</f>
        <v>1.7286146525717383</v>
      </c>
    </row>
    <row r="44" spans="1:41" s="1" customFormat="1" ht="26.1" customHeight="1">
      <c r="A44" s="4"/>
      <c r="B44" s="189"/>
      <c r="C44" s="7">
        <v>175</v>
      </c>
      <c r="D44" s="7">
        <v>15</v>
      </c>
      <c r="E44" s="7">
        <v>180</v>
      </c>
      <c r="F44" s="7">
        <f t="shared" si="80"/>
        <v>315</v>
      </c>
      <c r="G44" s="7">
        <f t="shared" si="81"/>
        <v>155</v>
      </c>
      <c r="H44" s="7">
        <f t="shared" si="47"/>
        <v>240</v>
      </c>
      <c r="I44" s="7">
        <f t="shared" si="82"/>
        <v>277.66196710091651</v>
      </c>
      <c r="J44" s="7">
        <v>1.5</v>
      </c>
      <c r="K44" s="52">
        <v>35</v>
      </c>
      <c r="L44" s="7">
        <f>K44-D44</f>
        <v>20</v>
      </c>
      <c r="M44" s="7">
        <f t="shared" si="48"/>
        <v>292.98590130274943</v>
      </c>
      <c r="N44" s="7">
        <f t="shared" si="49"/>
        <v>168.04980917033032</v>
      </c>
      <c r="O44" s="7">
        <f t="shared" si="50"/>
        <v>1.8311618831421841</v>
      </c>
      <c r="P44" s="9">
        <f t="shared" si="51"/>
        <v>48.830983550458242</v>
      </c>
      <c r="Q44" s="9">
        <f t="shared" si="52"/>
        <v>136.57865010227141</v>
      </c>
      <c r="R44" s="9">
        <f t="shared" si="53"/>
        <v>92.008406774366321</v>
      </c>
      <c r="S44" s="7">
        <f>10/COS(K44*PI()/180)</f>
        <v>12.207745887614561</v>
      </c>
      <c r="T44" s="7">
        <f t="shared" si="83"/>
        <v>11.245925433474431</v>
      </c>
      <c r="U44" s="36">
        <f t="shared" si="54"/>
        <v>3.5898390507512699</v>
      </c>
      <c r="V44" s="44">
        <f t="shared" si="84"/>
        <v>4.6714236274081626</v>
      </c>
      <c r="W44" s="44">
        <f t="shared" si="89"/>
        <v>1.9835596765354733</v>
      </c>
      <c r="X44" s="81">
        <v>0</v>
      </c>
      <c r="Y44" s="11">
        <f>X44+D44</f>
        <v>15</v>
      </c>
      <c r="Z44" s="7">
        <f t="shared" si="55"/>
        <v>240</v>
      </c>
      <c r="AA44" s="7">
        <f t="shared" si="56"/>
        <v>0</v>
      </c>
      <c r="AB44" s="36">
        <f t="shared" si="57"/>
        <v>1.5</v>
      </c>
      <c r="AC44" s="9">
        <f t="shared" si="85"/>
        <v>40</v>
      </c>
      <c r="AD44" s="9">
        <f t="shared" si="58"/>
        <v>118.75</v>
      </c>
      <c r="AE44" s="9">
        <f t="shared" si="59"/>
        <v>78.75</v>
      </c>
      <c r="AF44" s="7">
        <f t="shared" si="90"/>
        <v>10</v>
      </c>
      <c r="AG44" s="7">
        <f t="shared" si="60"/>
        <v>10.137937550497032</v>
      </c>
      <c r="AH44" s="16">
        <f t="shared" si="61"/>
        <v>4</v>
      </c>
      <c r="AI44" s="44">
        <f t="shared" si="62"/>
        <v>3.97675</v>
      </c>
      <c r="AJ44" s="44">
        <f t="shared" si="86"/>
        <v>1.7119863007271572</v>
      </c>
      <c r="AK44" s="55">
        <f t="shared" si="87"/>
        <v>0.22653379909197183</v>
      </c>
      <c r="AL44" s="52">
        <f t="shared" si="63"/>
        <v>1.9780099411340881</v>
      </c>
      <c r="AM44" s="52">
        <f t="shared" si="88"/>
        <v>1.0715830815632996</v>
      </c>
      <c r="AN44" s="85">
        <f t="shared" si="91"/>
        <v>6.8561757154469305</v>
      </c>
      <c r="AO44" s="86">
        <f t="shared" si="92"/>
        <v>1.7286146525717383</v>
      </c>
    </row>
    <row r="45" spans="1:41" s="1" customFormat="1" ht="26.1" customHeight="1">
      <c r="B45" s="189"/>
      <c r="C45" s="7">
        <v>175</v>
      </c>
      <c r="D45" s="7">
        <v>20</v>
      </c>
      <c r="E45" s="7">
        <v>180</v>
      </c>
      <c r="F45" s="7">
        <f t="shared" si="80"/>
        <v>315</v>
      </c>
      <c r="G45" s="7">
        <f t="shared" si="81"/>
        <v>155</v>
      </c>
      <c r="H45" s="7">
        <f t="shared" si="47"/>
        <v>240</v>
      </c>
      <c r="I45" s="7">
        <f t="shared" si="82"/>
        <v>277.66196710091651</v>
      </c>
      <c r="J45" s="7">
        <v>1.5</v>
      </c>
      <c r="K45" s="52">
        <v>35</v>
      </c>
      <c r="L45" s="7">
        <f t="shared" ref="L45:L50" si="93">K45-D45</f>
        <v>15</v>
      </c>
      <c r="M45" s="7">
        <f t="shared" si="48"/>
        <v>292.98590130274943</v>
      </c>
      <c r="N45" s="7">
        <f t="shared" si="49"/>
        <v>168.04980917033032</v>
      </c>
      <c r="O45" s="7">
        <f t="shared" si="50"/>
        <v>1.8311618831421841</v>
      </c>
      <c r="P45" s="9">
        <f t="shared" si="51"/>
        <v>48.830983550458242</v>
      </c>
      <c r="Q45" s="9">
        <f t="shared" si="52"/>
        <v>136.57865010227141</v>
      </c>
      <c r="R45" s="9">
        <f t="shared" si="53"/>
        <v>92.008406774366321</v>
      </c>
      <c r="S45" s="7">
        <f t="shared" ref="S45:S50" si="94">10/COS(K45*PI()/180)</f>
        <v>12.207745887614561</v>
      </c>
      <c r="T45" s="7">
        <f t="shared" si="83"/>
        <v>11.245925433474431</v>
      </c>
      <c r="U45" s="36">
        <f t="shared" si="54"/>
        <v>3.5898390507512699</v>
      </c>
      <c r="V45" s="44">
        <f t="shared" si="84"/>
        <v>4.6714236274081626</v>
      </c>
      <c r="W45" s="44">
        <f t="shared" si="89"/>
        <v>1.9835596765354733</v>
      </c>
      <c r="X45" s="81">
        <v>0</v>
      </c>
      <c r="Y45" s="11">
        <f t="shared" ref="Y45:Y50" si="95">X45+D45</f>
        <v>20</v>
      </c>
      <c r="Z45" s="7">
        <f t="shared" si="55"/>
        <v>240</v>
      </c>
      <c r="AA45" s="7">
        <f t="shared" si="56"/>
        <v>0</v>
      </c>
      <c r="AB45" s="36">
        <f t="shared" si="57"/>
        <v>1.5</v>
      </c>
      <c r="AC45" s="9">
        <f t="shared" si="85"/>
        <v>40</v>
      </c>
      <c r="AD45" s="9">
        <f t="shared" si="58"/>
        <v>118.75</v>
      </c>
      <c r="AE45" s="9">
        <f t="shared" si="59"/>
        <v>78.75</v>
      </c>
      <c r="AF45" s="7">
        <f t="shared" si="90"/>
        <v>10</v>
      </c>
      <c r="AG45" s="7">
        <f t="shared" si="60"/>
        <v>10.137937550497032</v>
      </c>
      <c r="AH45" s="16">
        <f t="shared" si="61"/>
        <v>4</v>
      </c>
      <c r="AI45" s="44">
        <f t="shared" si="62"/>
        <v>3.97675</v>
      </c>
      <c r="AJ45" s="44">
        <f t="shared" si="86"/>
        <v>1.7119863007271572</v>
      </c>
      <c r="AK45" s="55">
        <f t="shared" si="87"/>
        <v>0.22653379909197183</v>
      </c>
      <c r="AL45" s="52">
        <f t="shared" si="63"/>
        <v>1.9780099411340881</v>
      </c>
      <c r="AM45" s="52">
        <f t="shared" si="88"/>
        <v>1.0715830815632996</v>
      </c>
      <c r="AN45" s="85">
        <f t="shared" si="91"/>
        <v>6.8561757154469305</v>
      </c>
      <c r="AO45" s="86">
        <f t="shared" si="92"/>
        <v>1.7286146525717383</v>
      </c>
    </row>
    <row r="46" spans="1:41" s="1" customFormat="1" ht="26.1" customHeight="1">
      <c r="B46" s="189"/>
      <c r="C46" s="7">
        <v>175</v>
      </c>
      <c r="D46" s="7">
        <v>25</v>
      </c>
      <c r="E46" s="7">
        <v>180</v>
      </c>
      <c r="F46" s="7">
        <f t="shared" si="80"/>
        <v>315</v>
      </c>
      <c r="G46" s="7">
        <f t="shared" si="81"/>
        <v>155</v>
      </c>
      <c r="H46" s="7">
        <f t="shared" si="47"/>
        <v>240</v>
      </c>
      <c r="I46" s="7">
        <f t="shared" si="82"/>
        <v>319.47574364968784</v>
      </c>
      <c r="J46" s="7">
        <v>1.5</v>
      </c>
      <c r="K46" s="52">
        <v>55</v>
      </c>
      <c r="L46" s="7">
        <f t="shared" si="93"/>
        <v>30</v>
      </c>
      <c r="M46" s="7">
        <f t="shared" si="48"/>
        <v>418.42723094906347</v>
      </c>
      <c r="N46" s="7">
        <f t="shared" si="49"/>
        <v>342.75552161810748</v>
      </c>
      <c r="O46" s="7">
        <f t="shared" si="50"/>
        <v>2.6151701934316467</v>
      </c>
      <c r="P46" s="9">
        <f t="shared" si="51"/>
        <v>69.737871824843907</v>
      </c>
      <c r="Q46" s="9">
        <f t="shared" si="52"/>
        <v>190.54154441942691</v>
      </c>
      <c r="R46" s="9">
        <f t="shared" si="53"/>
        <v>129.1809488158292</v>
      </c>
      <c r="S46" s="7">
        <f t="shared" si="94"/>
        <v>17.434467956210977</v>
      </c>
      <c r="T46" s="7">
        <f t="shared" si="83"/>
        <v>15.410083300814462</v>
      </c>
      <c r="U46" s="36">
        <f t="shared" si="54"/>
        <v>2.6075366189994873</v>
      </c>
      <c r="V46" s="44">
        <f t="shared" si="84"/>
        <v>6.5728720930434648</v>
      </c>
      <c r="W46" s="44">
        <f t="shared" si="89"/>
        <v>2.7749634893950104</v>
      </c>
      <c r="X46" s="82">
        <v>-20</v>
      </c>
      <c r="Y46" s="11">
        <f t="shared" si="95"/>
        <v>5</v>
      </c>
      <c r="Z46" s="7">
        <f t="shared" si="55"/>
        <v>255.4026653942189</v>
      </c>
      <c r="AA46" s="7">
        <f t="shared" si="56"/>
        <v>87.352856223888566</v>
      </c>
      <c r="AB46" s="36">
        <f t="shared" si="57"/>
        <v>1.5962666587138681</v>
      </c>
      <c r="AC46" s="9">
        <f t="shared" si="85"/>
        <v>42.567110899036486</v>
      </c>
      <c r="AD46" s="9">
        <f t="shared" si="58"/>
        <v>131.43699206372841</v>
      </c>
      <c r="AE46" s="9">
        <f t="shared" si="59"/>
        <v>86.296734964202358</v>
      </c>
      <c r="AF46" s="7">
        <f t="shared" si="90"/>
        <v>10.641777724759121</v>
      </c>
      <c r="AG46" s="7">
        <f t="shared" si="60"/>
        <v>11.422628087586109</v>
      </c>
      <c r="AH46" s="16">
        <f t="shared" si="61"/>
        <v>3.544507946581454</v>
      </c>
      <c r="AI46" s="44">
        <f t="shared" si="62"/>
        <v>4.3426624898058943</v>
      </c>
      <c r="AJ46" s="44">
        <f t="shared" si="86"/>
        <v>1.8854102782988731</v>
      </c>
      <c r="AK46" s="55">
        <f t="shared" si="87"/>
        <v>0.25946214812412921</v>
      </c>
      <c r="AL46" s="52">
        <f t="shared" si="63"/>
        <v>2.5048635256486063</v>
      </c>
      <c r="AM46" s="52">
        <f t="shared" si="88"/>
        <v>1.2221126771388762</v>
      </c>
      <c r="AN46" s="85">
        <f t="shared" si="91"/>
        <v>8.3756372783934587</v>
      </c>
      <c r="AO46" s="86">
        <f t="shared" si="92"/>
        <v>2.168681793800483</v>
      </c>
    </row>
    <row r="47" spans="1:41" s="1" customFormat="1" ht="26.1" customHeight="1">
      <c r="B47" s="189"/>
      <c r="C47" s="7">
        <v>175</v>
      </c>
      <c r="D47" s="7">
        <v>30</v>
      </c>
      <c r="E47" s="7">
        <v>180</v>
      </c>
      <c r="F47" s="7">
        <f t="shared" si="80"/>
        <v>315</v>
      </c>
      <c r="G47" s="7">
        <f t="shared" si="81"/>
        <v>155</v>
      </c>
      <c r="H47" s="7">
        <f t="shared" si="47"/>
        <v>240</v>
      </c>
      <c r="I47" s="7">
        <f t="shared" si="82"/>
        <v>319.47574364968784</v>
      </c>
      <c r="J47" s="7">
        <v>1.5</v>
      </c>
      <c r="K47" s="52">
        <v>55</v>
      </c>
      <c r="L47" s="7">
        <f t="shared" si="93"/>
        <v>25</v>
      </c>
      <c r="M47" s="7">
        <f t="shared" si="48"/>
        <v>418.42723094906347</v>
      </c>
      <c r="N47" s="7">
        <f t="shared" si="49"/>
        <v>342.75552161810748</v>
      </c>
      <c r="O47" s="7">
        <f t="shared" si="50"/>
        <v>2.6151701934316467</v>
      </c>
      <c r="P47" s="9">
        <f t="shared" si="51"/>
        <v>69.737871824843907</v>
      </c>
      <c r="Q47" s="9">
        <f t="shared" si="52"/>
        <v>190.54154441942691</v>
      </c>
      <c r="R47" s="9">
        <f t="shared" si="53"/>
        <v>129.1809488158292</v>
      </c>
      <c r="S47" s="7">
        <f t="shared" si="94"/>
        <v>17.434467956210977</v>
      </c>
      <c r="T47" s="7">
        <f t="shared" si="83"/>
        <v>15.410083300814462</v>
      </c>
      <c r="U47" s="36">
        <f t="shared" si="54"/>
        <v>2.6075366189994873</v>
      </c>
      <c r="V47" s="44">
        <f t="shared" si="84"/>
        <v>6.5728720930434648</v>
      </c>
      <c r="W47" s="44">
        <f t="shared" si="89"/>
        <v>2.7749634893950104</v>
      </c>
      <c r="X47" s="82">
        <v>-20</v>
      </c>
      <c r="Y47" s="11">
        <f t="shared" si="95"/>
        <v>10</v>
      </c>
      <c r="Z47" s="7">
        <f t="shared" si="55"/>
        <v>255.4026653942189</v>
      </c>
      <c r="AA47" s="7">
        <f t="shared" si="56"/>
        <v>87.352856223888566</v>
      </c>
      <c r="AB47" s="36">
        <f t="shared" si="57"/>
        <v>1.5962666587138681</v>
      </c>
      <c r="AC47" s="9">
        <f t="shared" si="85"/>
        <v>42.567110899036486</v>
      </c>
      <c r="AD47" s="9">
        <f t="shared" si="58"/>
        <v>131.43699206372841</v>
      </c>
      <c r="AE47" s="9">
        <f t="shared" si="59"/>
        <v>86.296734964202358</v>
      </c>
      <c r="AF47" s="7">
        <f t="shared" si="90"/>
        <v>10.641777724759121</v>
      </c>
      <c r="AG47" s="7">
        <f t="shared" si="60"/>
        <v>11.422628087586109</v>
      </c>
      <c r="AH47" s="16">
        <f t="shared" si="61"/>
        <v>3.544507946581454</v>
      </c>
      <c r="AI47" s="44">
        <f t="shared" si="62"/>
        <v>4.3426624898058943</v>
      </c>
      <c r="AJ47" s="44">
        <f t="shared" si="86"/>
        <v>1.8854102782988731</v>
      </c>
      <c r="AK47" s="55">
        <f t="shared" si="87"/>
        <v>0.25946214812412921</v>
      </c>
      <c r="AL47" s="52">
        <f t="shared" si="63"/>
        <v>2.5048635256486063</v>
      </c>
      <c r="AM47" s="52">
        <f t="shared" si="88"/>
        <v>1.2221126771388762</v>
      </c>
      <c r="AN47" s="85">
        <f t="shared" si="91"/>
        <v>8.3756372783934587</v>
      </c>
      <c r="AO47" s="86">
        <f t="shared" si="92"/>
        <v>2.168681793800483</v>
      </c>
    </row>
    <row r="48" spans="1:41" s="1" customFormat="1" ht="26.1" customHeight="1">
      <c r="B48" s="189"/>
      <c r="C48" s="7">
        <v>175</v>
      </c>
      <c r="D48" s="7">
        <v>35</v>
      </c>
      <c r="E48" s="7">
        <v>180</v>
      </c>
      <c r="F48" s="7">
        <f t="shared" si="80"/>
        <v>315</v>
      </c>
      <c r="G48" s="7">
        <f t="shared" si="81"/>
        <v>155</v>
      </c>
      <c r="H48" s="7">
        <f t="shared" si="47"/>
        <v>240</v>
      </c>
      <c r="I48" s="7">
        <f t="shared" si="82"/>
        <v>319.47574364968784</v>
      </c>
      <c r="J48" s="7">
        <v>1.5</v>
      </c>
      <c r="K48" s="52">
        <v>55</v>
      </c>
      <c r="L48" s="7">
        <f t="shared" si="93"/>
        <v>20</v>
      </c>
      <c r="M48" s="7">
        <f t="shared" si="48"/>
        <v>418.42723094906347</v>
      </c>
      <c r="N48" s="7">
        <f t="shared" si="49"/>
        <v>342.75552161810748</v>
      </c>
      <c r="O48" s="7">
        <f t="shared" si="50"/>
        <v>2.6151701934316467</v>
      </c>
      <c r="P48" s="9">
        <f t="shared" si="51"/>
        <v>69.737871824843907</v>
      </c>
      <c r="Q48" s="9">
        <f t="shared" si="52"/>
        <v>190.54154441942691</v>
      </c>
      <c r="R48" s="9">
        <f t="shared" si="53"/>
        <v>129.1809488158292</v>
      </c>
      <c r="S48" s="7">
        <f t="shared" si="94"/>
        <v>17.434467956210977</v>
      </c>
      <c r="T48" s="7">
        <f t="shared" si="83"/>
        <v>15.410083300814462</v>
      </c>
      <c r="U48" s="36">
        <f t="shared" si="54"/>
        <v>2.6075366189994873</v>
      </c>
      <c r="V48" s="44">
        <f t="shared" si="84"/>
        <v>6.5728720930434648</v>
      </c>
      <c r="W48" s="44">
        <f t="shared" si="89"/>
        <v>2.7749634893950104</v>
      </c>
      <c r="X48" s="82">
        <v>-20</v>
      </c>
      <c r="Y48" s="11">
        <f t="shared" si="95"/>
        <v>15</v>
      </c>
      <c r="Z48" s="7">
        <f t="shared" si="55"/>
        <v>255.4026653942189</v>
      </c>
      <c r="AA48" s="7">
        <f t="shared" si="56"/>
        <v>87.352856223888566</v>
      </c>
      <c r="AB48" s="36">
        <f t="shared" si="57"/>
        <v>1.5962666587138681</v>
      </c>
      <c r="AC48" s="9">
        <f t="shared" si="85"/>
        <v>42.567110899036486</v>
      </c>
      <c r="AD48" s="9">
        <f t="shared" si="58"/>
        <v>131.43699206372841</v>
      </c>
      <c r="AE48" s="9">
        <f t="shared" si="59"/>
        <v>86.296734964202358</v>
      </c>
      <c r="AF48" s="7">
        <f t="shared" si="90"/>
        <v>10.641777724759121</v>
      </c>
      <c r="AG48" s="7">
        <f t="shared" si="60"/>
        <v>11.422628087586109</v>
      </c>
      <c r="AH48" s="16">
        <f t="shared" si="61"/>
        <v>3.544507946581454</v>
      </c>
      <c r="AI48" s="44">
        <f t="shared" si="62"/>
        <v>4.3426624898058943</v>
      </c>
      <c r="AJ48" s="44">
        <f t="shared" si="86"/>
        <v>1.8854102782988731</v>
      </c>
      <c r="AK48" s="55">
        <f t="shared" si="87"/>
        <v>0.25946214812412921</v>
      </c>
      <c r="AL48" s="52">
        <f t="shared" si="63"/>
        <v>2.5048635256486063</v>
      </c>
      <c r="AM48" s="52">
        <f t="shared" si="88"/>
        <v>1.2221126771388762</v>
      </c>
      <c r="AN48" s="85">
        <f t="shared" si="91"/>
        <v>8.3756372783934587</v>
      </c>
      <c r="AO48" s="86">
        <f t="shared" si="92"/>
        <v>2.168681793800483</v>
      </c>
    </row>
    <row r="49" spans="1:41" s="1" customFormat="1" ht="26.1" customHeight="1">
      <c r="B49" s="189"/>
      <c r="C49" s="7">
        <v>175</v>
      </c>
      <c r="D49" s="7">
        <v>40</v>
      </c>
      <c r="E49" s="7">
        <v>180</v>
      </c>
      <c r="F49" s="7">
        <f t="shared" si="80"/>
        <v>315</v>
      </c>
      <c r="G49" s="7">
        <f t="shared" si="81"/>
        <v>155</v>
      </c>
      <c r="H49" s="7">
        <f t="shared" si="47"/>
        <v>240</v>
      </c>
      <c r="I49" s="7">
        <f t="shared" si="82"/>
        <v>319.47574364968784</v>
      </c>
      <c r="J49" s="7">
        <v>1.5</v>
      </c>
      <c r="K49" s="52">
        <v>55</v>
      </c>
      <c r="L49" s="7">
        <f t="shared" si="93"/>
        <v>15</v>
      </c>
      <c r="M49" s="7">
        <f t="shared" si="48"/>
        <v>418.42723094906347</v>
      </c>
      <c r="N49" s="7">
        <f t="shared" si="49"/>
        <v>342.75552161810748</v>
      </c>
      <c r="O49" s="7">
        <f t="shared" si="50"/>
        <v>2.6151701934316467</v>
      </c>
      <c r="P49" s="9">
        <f t="shared" si="51"/>
        <v>69.737871824843907</v>
      </c>
      <c r="Q49" s="9">
        <f t="shared" si="52"/>
        <v>190.54154441942691</v>
      </c>
      <c r="R49" s="9">
        <f t="shared" si="53"/>
        <v>129.1809488158292</v>
      </c>
      <c r="S49" s="7">
        <f t="shared" si="94"/>
        <v>17.434467956210977</v>
      </c>
      <c r="T49" s="7">
        <f t="shared" si="83"/>
        <v>15.410083300814462</v>
      </c>
      <c r="U49" s="36">
        <f t="shared" si="54"/>
        <v>2.6075366189994873</v>
      </c>
      <c r="V49" s="44">
        <f t="shared" si="84"/>
        <v>6.5728720930434648</v>
      </c>
      <c r="W49" s="44">
        <f t="shared" si="89"/>
        <v>2.7749634893950104</v>
      </c>
      <c r="X49" s="82">
        <v>-20</v>
      </c>
      <c r="Y49" s="11">
        <f t="shared" si="95"/>
        <v>20</v>
      </c>
      <c r="Z49" s="7">
        <f t="shared" si="55"/>
        <v>255.4026653942189</v>
      </c>
      <c r="AA49" s="7">
        <f t="shared" si="56"/>
        <v>87.352856223888566</v>
      </c>
      <c r="AB49" s="36">
        <f t="shared" si="57"/>
        <v>1.5962666587138681</v>
      </c>
      <c r="AC49" s="9">
        <f t="shared" si="85"/>
        <v>42.567110899036486</v>
      </c>
      <c r="AD49" s="9">
        <f t="shared" si="58"/>
        <v>131.43699206372841</v>
      </c>
      <c r="AE49" s="9">
        <f t="shared" si="59"/>
        <v>86.296734964202358</v>
      </c>
      <c r="AF49" s="7">
        <f t="shared" si="90"/>
        <v>10.641777724759121</v>
      </c>
      <c r="AG49" s="7">
        <f t="shared" si="60"/>
        <v>11.422628087586109</v>
      </c>
      <c r="AH49" s="16">
        <f t="shared" si="61"/>
        <v>3.544507946581454</v>
      </c>
      <c r="AI49" s="44">
        <f t="shared" si="62"/>
        <v>4.3426624898058943</v>
      </c>
      <c r="AJ49" s="44">
        <f t="shared" si="86"/>
        <v>1.8854102782988731</v>
      </c>
      <c r="AK49" s="55">
        <f t="shared" si="87"/>
        <v>0.25946214812412921</v>
      </c>
      <c r="AL49" s="52">
        <f t="shared" si="63"/>
        <v>2.5048635256486063</v>
      </c>
      <c r="AM49" s="52">
        <f t="shared" si="88"/>
        <v>1.2221126771388762</v>
      </c>
      <c r="AN49" s="85">
        <f t="shared" si="91"/>
        <v>8.3756372783934587</v>
      </c>
      <c r="AO49" s="86">
        <f t="shared" si="92"/>
        <v>2.168681793800483</v>
      </c>
    </row>
    <row r="50" spans="1:41" s="1" customFormat="1" ht="26.1" customHeight="1" thickBot="1">
      <c r="B50" s="190"/>
      <c r="C50" s="12">
        <v>175</v>
      </c>
      <c r="D50" s="12">
        <v>45</v>
      </c>
      <c r="E50" s="12">
        <v>180</v>
      </c>
      <c r="F50" s="12">
        <f t="shared" si="80"/>
        <v>315</v>
      </c>
      <c r="G50" s="12">
        <f t="shared" si="81"/>
        <v>155</v>
      </c>
      <c r="H50" s="12">
        <f t="shared" si="47"/>
        <v>240</v>
      </c>
      <c r="I50" s="12">
        <f t="shared" si="82"/>
        <v>319.47574364968784</v>
      </c>
      <c r="J50" s="12">
        <v>1.5</v>
      </c>
      <c r="K50" s="57">
        <v>55</v>
      </c>
      <c r="L50" s="12">
        <f t="shared" si="93"/>
        <v>10</v>
      </c>
      <c r="M50" s="12">
        <f t="shared" si="48"/>
        <v>418.42723094906347</v>
      </c>
      <c r="N50" s="12">
        <f t="shared" si="49"/>
        <v>342.75552161810748</v>
      </c>
      <c r="O50" s="12">
        <f t="shared" si="50"/>
        <v>2.6151701934316467</v>
      </c>
      <c r="P50" s="13">
        <f t="shared" si="51"/>
        <v>69.737871824843907</v>
      </c>
      <c r="Q50" s="13">
        <f t="shared" si="52"/>
        <v>190.54154441942691</v>
      </c>
      <c r="R50" s="13">
        <f t="shared" si="53"/>
        <v>129.1809488158292</v>
      </c>
      <c r="S50" s="12">
        <f t="shared" si="94"/>
        <v>17.434467956210977</v>
      </c>
      <c r="T50" s="12">
        <f t="shared" si="83"/>
        <v>15.410083300814462</v>
      </c>
      <c r="U50" s="37">
        <f t="shared" si="54"/>
        <v>2.6075366189994873</v>
      </c>
      <c r="V50" s="45">
        <f t="shared" si="84"/>
        <v>6.5728720930434648</v>
      </c>
      <c r="W50" s="45">
        <f t="shared" si="89"/>
        <v>2.7749634893950104</v>
      </c>
      <c r="X50" s="83">
        <v>-20</v>
      </c>
      <c r="Y50" s="14">
        <f t="shared" si="95"/>
        <v>25</v>
      </c>
      <c r="Z50" s="12">
        <f t="shared" si="55"/>
        <v>255.4026653942189</v>
      </c>
      <c r="AA50" s="12">
        <f t="shared" si="56"/>
        <v>87.352856223888566</v>
      </c>
      <c r="AB50" s="37">
        <f t="shared" si="57"/>
        <v>1.5962666587138681</v>
      </c>
      <c r="AC50" s="13">
        <f t="shared" si="85"/>
        <v>42.567110899036486</v>
      </c>
      <c r="AD50" s="13">
        <f t="shared" si="58"/>
        <v>131.43699206372841</v>
      </c>
      <c r="AE50" s="13">
        <f t="shared" si="59"/>
        <v>86.296734964202358</v>
      </c>
      <c r="AF50" s="12">
        <f>10/COS(X50*PI()/180)</f>
        <v>10.641777724759121</v>
      </c>
      <c r="AG50" s="12">
        <f t="shared" si="60"/>
        <v>11.422628087586109</v>
      </c>
      <c r="AH50" s="17">
        <f t="shared" si="61"/>
        <v>3.544507946581454</v>
      </c>
      <c r="AI50" s="45">
        <f t="shared" si="62"/>
        <v>4.3426624898058943</v>
      </c>
      <c r="AJ50" s="45">
        <f t="shared" si="86"/>
        <v>1.8854102782988731</v>
      </c>
      <c r="AK50" s="56">
        <f t="shared" si="87"/>
        <v>0.25946214812412921</v>
      </c>
      <c r="AL50" s="57">
        <f t="shared" si="63"/>
        <v>2.5048635256486063</v>
      </c>
      <c r="AM50" s="57">
        <f t="shared" si="88"/>
        <v>1.2221126771388762</v>
      </c>
      <c r="AN50" s="87">
        <f t="shared" si="91"/>
        <v>8.3756372783934587</v>
      </c>
      <c r="AO50" s="88">
        <f t="shared" si="92"/>
        <v>2.168681793800483</v>
      </c>
    </row>
    <row r="51" spans="1:41" ht="26.1" customHeight="1">
      <c r="B51" s="29"/>
      <c r="C51" s="29"/>
      <c r="D51" s="29"/>
      <c r="E51" s="29"/>
      <c r="F51" s="29"/>
      <c r="G51" s="29"/>
      <c r="H51" s="29"/>
      <c r="I51" s="29"/>
      <c r="J51" s="29"/>
      <c r="K51" s="59"/>
      <c r="L51" s="29"/>
      <c r="M51" s="29"/>
      <c r="N51" s="29"/>
      <c r="O51" s="29"/>
      <c r="P51" s="30"/>
      <c r="Q51" s="30"/>
      <c r="R51" s="30"/>
      <c r="S51" s="29"/>
      <c r="T51" s="29"/>
      <c r="U51" s="38"/>
      <c r="V51" s="31"/>
      <c r="W51" s="31"/>
      <c r="X51" s="84"/>
      <c r="Y51" s="32"/>
      <c r="Z51" s="29"/>
      <c r="AA51" s="29"/>
      <c r="AB51" s="38"/>
      <c r="AC51" s="30"/>
      <c r="AD51" s="30"/>
      <c r="AE51" s="30"/>
      <c r="AF51" s="29"/>
      <c r="AG51" s="29"/>
      <c r="AH51" s="33"/>
      <c r="AI51" s="31"/>
      <c r="AJ51" s="31"/>
      <c r="AK51" s="58"/>
      <c r="AL51" s="59"/>
      <c r="AM51" s="59"/>
      <c r="AN51" s="38"/>
      <c r="AO51" s="38"/>
    </row>
    <row r="52" spans="1:41" ht="26.1" customHeight="1">
      <c r="B52" s="29"/>
      <c r="C52" s="29"/>
      <c r="D52" s="29"/>
      <c r="E52" s="29"/>
      <c r="F52" s="29"/>
      <c r="G52" s="29"/>
      <c r="H52" s="29"/>
      <c r="I52" s="29"/>
      <c r="J52" s="29"/>
      <c r="K52" s="59"/>
      <c r="L52" s="29"/>
      <c r="M52" s="29"/>
      <c r="N52" s="29"/>
      <c r="O52" s="29"/>
      <c r="P52" s="30"/>
      <c r="Q52" s="30"/>
      <c r="R52" s="30"/>
      <c r="S52" s="29"/>
      <c r="T52" s="29"/>
      <c r="U52" s="38"/>
      <c r="V52" s="31"/>
      <c r="W52" s="31"/>
      <c r="X52" s="84"/>
      <c r="Y52" s="32"/>
      <c r="Z52" s="29"/>
      <c r="AA52" s="29"/>
      <c r="AB52" s="38"/>
      <c r="AC52" s="30"/>
      <c r="AD52" s="30"/>
      <c r="AE52" s="30"/>
      <c r="AF52" s="29"/>
      <c r="AG52" s="29"/>
      <c r="AH52" s="33"/>
      <c r="AI52" s="31"/>
      <c r="AJ52" s="31"/>
      <c r="AK52" s="58"/>
      <c r="AL52" s="59"/>
      <c r="AM52" s="59"/>
      <c r="AN52" s="38"/>
      <c r="AO52" s="38"/>
    </row>
    <row r="53" spans="1:41" s="28" customFormat="1" ht="26.1" customHeight="1">
      <c r="A53" s="27"/>
      <c r="B53" s="27"/>
      <c r="C53" s="209" t="s">
        <v>50</v>
      </c>
      <c r="D53" s="209"/>
      <c r="E53" s="209"/>
      <c r="F53" s="209"/>
      <c r="G53" s="209"/>
      <c r="H53" s="209"/>
      <c r="I53" s="209"/>
      <c r="J53" s="209"/>
      <c r="K53" s="209"/>
      <c r="L53" s="209"/>
      <c r="M53" s="209"/>
      <c r="N53" s="209"/>
      <c r="O53" s="209"/>
      <c r="P53" s="209"/>
      <c r="Q53" s="209"/>
      <c r="R53" s="209"/>
      <c r="S53" s="209"/>
      <c r="T53" s="209"/>
      <c r="U53" s="209"/>
      <c r="V53" s="209"/>
      <c r="W53" s="209"/>
      <c r="X53" s="209"/>
      <c r="Y53" s="209"/>
      <c r="Z53" s="209"/>
      <c r="AA53" s="209"/>
      <c r="AB53" s="209"/>
      <c r="AC53" s="209"/>
      <c r="AD53" s="209"/>
      <c r="AE53" s="209"/>
      <c r="AF53" s="209"/>
      <c r="AG53" s="209"/>
      <c r="AH53" s="209"/>
      <c r="AI53" s="209"/>
      <c r="AJ53" s="209"/>
      <c r="AK53" s="209"/>
      <c r="AL53" s="209"/>
      <c r="AM53" s="209"/>
      <c r="AN53" s="209"/>
      <c r="AO53" s="209"/>
    </row>
    <row r="54" spans="1:41" s="1" customFormat="1" ht="26.1" customHeight="1">
      <c r="K54" s="48"/>
      <c r="U54" s="40"/>
      <c r="X54" s="49"/>
      <c r="Y54" s="34"/>
      <c r="AB54" s="40"/>
      <c r="AG54" s="46"/>
      <c r="AH54" s="15"/>
      <c r="AK54" s="48"/>
      <c r="AL54" s="49"/>
      <c r="AM54" s="50" t="s">
        <v>41</v>
      </c>
      <c r="AN54" s="34"/>
      <c r="AO54" s="34"/>
    </row>
    <row r="55" spans="1:41" s="1" customFormat="1" ht="14.25" customHeight="1" thickBot="1">
      <c r="K55" s="48"/>
      <c r="U55" s="40"/>
      <c r="X55" s="49"/>
      <c r="Y55" s="34"/>
      <c r="AB55" s="40"/>
      <c r="AG55" s="46"/>
      <c r="AH55" s="15"/>
      <c r="AK55" s="48"/>
      <c r="AL55" s="49"/>
      <c r="AM55" s="50"/>
      <c r="AN55" s="34"/>
      <c r="AO55" s="34"/>
    </row>
    <row r="56" spans="1:41" s="1" customFormat="1" ht="26.1" customHeight="1">
      <c r="A56" s="2"/>
      <c r="B56" s="19" t="s">
        <v>18</v>
      </c>
      <c r="C56" s="73" t="s">
        <v>18</v>
      </c>
      <c r="D56" s="191" t="s">
        <v>12</v>
      </c>
      <c r="E56" s="6" t="s">
        <v>21</v>
      </c>
      <c r="F56" s="204" t="s">
        <v>48</v>
      </c>
      <c r="G56" s="204" t="s">
        <v>49</v>
      </c>
      <c r="H56" s="206" t="s">
        <v>1</v>
      </c>
      <c r="I56" s="6" t="s">
        <v>17</v>
      </c>
      <c r="J56" s="206" t="s">
        <v>3</v>
      </c>
      <c r="K56" s="191" t="s">
        <v>27</v>
      </c>
      <c r="L56" s="191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 t="s">
        <v>28</v>
      </c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2" t="s">
        <v>17</v>
      </c>
      <c r="AL56" s="192"/>
      <c r="AM56" s="192"/>
      <c r="AN56" s="6" t="s">
        <v>23</v>
      </c>
      <c r="AO56" s="193" t="s">
        <v>24</v>
      </c>
    </row>
    <row r="57" spans="1:41" s="1" customFormat="1" ht="26.1" customHeight="1">
      <c r="A57" s="2"/>
      <c r="B57" s="20" t="s">
        <v>19</v>
      </c>
      <c r="C57" s="74" t="s">
        <v>19</v>
      </c>
      <c r="D57" s="208"/>
      <c r="E57" s="22" t="s">
        <v>46</v>
      </c>
      <c r="F57" s="205"/>
      <c r="G57" s="205"/>
      <c r="H57" s="199"/>
      <c r="I57" s="23" t="s">
        <v>29</v>
      </c>
      <c r="J57" s="207"/>
      <c r="K57" s="78" t="s">
        <v>42</v>
      </c>
      <c r="L57" s="21" t="s">
        <v>43</v>
      </c>
      <c r="M57" s="10" t="s">
        <v>0</v>
      </c>
      <c r="N57" s="10" t="s">
        <v>2</v>
      </c>
      <c r="O57" s="10" t="s">
        <v>30</v>
      </c>
      <c r="P57" s="10" t="s">
        <v>4</v>
      </c>
      <c r="Q57" s="10" t="s">
        <v>36</v>
      </c>
      <c r="R57" s="10" t="s">
        <v>38</v>
      </c>
      <c r="S57" s="10" t="s">
        <v>5</v>
      </c>
      <c r="T57" s="10" t="s">
        <v>6</v>
      </c>
      <c r="U57" s="195" t="s">
        <v>7</v>
      </c>
      <c r="V57" s="7" t="s">
        <v>31</v>
      </c>
      <c r="W57" s="7" t="s">
        <v>32</v>
      </c>
      <c r="X57" s="78" t="s">
        <v>45</v>
      </c>
      <c r="Y57" s="21" t="s">
        <v>44</v>
      </c>
      <c r="Z57" s="10" t="s">
        <v>33</v>
      </c>
      <c r="AA57" s="10" t="s">
        <v>15</v>
      </c>
      <c r="AB57" s="41" t="s">
        <v>16</v>
      </c>
      <c r="AC57" s="10" t="s">
        <v>8</v>
      </c>
      <c r="AD57" s="10" t="s">
        <v>37</v>
      </c>
      <c r="AE57" s="10" t="s">
        <v>39</v>
      </c>
      <c r="AF57" s="10" t="s">
        <v>9</v>
      </c>
      <c r="AG57" s="10" t="s">
        <v>10</v>
      </c>
      <c r="AH57" s="197" t="s">
        <v>11</v>
      </c>
      <c r="AI57" s="7" t="s">
        <v>31</v>
      </c>
      <c r="AJ57" s="7" t="s">
        <v>32</v>
      </c>
      <c r="AK57" s="52" t="s">
        <v>22</v>
      </c>
      <c r="AL57" s="52" t="s">
        <v>25</v>
      </c>
      <c r="AM57" s="52" t="s">
        <v>26</v>
      </c>
      <c r="AN57" s="8" t="s">
        <v>14</v>
      </c>
      <c r="AO57" s="194"/>
    </row>
    <row r="58" spans="1:41" s="1" customFormat="1" ht="29.45" customHeight="1" thickBot="1">
      <c r="A58" s="3"/>
      <c r="B58" s="76" t="s">
        <v>47</v>
      </c>
      <c r="C58" s="75" t="s">
        <v>47</v>
      </c>
      <c r="D58" s="22" t="s">
        <v>34</v>
      </c>
      <c r="E58" s="22" t="s">
        <v>20</v>
      </c>
      <c r="F58" s="22" t="s">
        <v>13</v>
      </c>
      <c r="G58" s="22" t="s">
        <v>13</v>
      </c>
      <c r="H58" s="22" t="s">
        <v>13</v>
      </c>
      <c r="I58" s="22" t="s">
        <v>13</v>
      </c>
      <c r="J58" s="199"/>
      <c r="K58" s="79" t="s">
        <v>34</v>
      </c>
      <c r="L58" s="22" t="s">
        <v>34</v>
      </c>
      <c r="M58" s="22" t="s">
        <v>13</v>
      </c>
      <c r="N58" s="22" t="s">
        <v>13</v>
      </c>
      <c r="O58" s="22"/>
      <c r="P58" s="22" t="s">
        <v>13</v>
      </c>
      <c r="Q58" s="22" t="s">
        <v>13</v>
      </c>
      <c r="R58" s="22" t="s">
        <v>13</v>
      </c>
      <c r="S58" s="22" t="s">
        <v>13</v>
      </c>
      <c r="T58" s="22" t="s">
        <v>13</v>
      </c>
      <c r="U58" s="196"/>
      <c r="V58" s="199" t="s">
        <v>35</v>
      </c>
      <c r="W58" s="199"/>
      <c r="X58" s="79" t="s">
        <v>34</v>
      </c>
      <c r="Y58" s="22" t="s">
        <v>34</v>
      </c>
      <c r="Z58" s="22" t="s">
        <v>13</v>
      </c>
      <c r="AA58" s="22" t="s">
        <v>13</v>
      </c>
      <c r="AB58" s="42"/>
      <c r="AC58" s="22" t="s">
        <v>13</v>
      </c>
      <c r="AD58" s="22" t="s">
        <v>13</v>
      </c>
      <c r="AE58" s="22" t="s">
        <v>13</v>
      </c>
      <c r="AF58" s="22" t="s">
        <v>13</v>
      </c>
      <c r="AG58" s="22" t="s">
        <v>13</v>
      </c>
      <c r="AH58" s="198"/>
      <c r="AI58" s="199" t="s">
        <v>35</v>
      </c>
      <c r="AJ58" s="199"/>
      <c r="AK58" s="53" t="s">
        <v>51</v>
      </c>
      <c r="AL58" s="200" t="s">
        <v>35</v>
      </c>
      <c r="AM58" s="201"/>
      <c r="AN58" s="202" t="s">
        <v>73</v>
      </c>
      <c r="AO58" s="203"/>
    </row>
    <row r="59" spans="1:41" s="1" customFormat="1" ht="26.1" customHeight="1">
      <c r="A59" s="3"/>
      <c r="B59" s="188">
        <v>100</v>
      </c>
      <c r="C59" s="5">
        <v>100</v>
      </c>
      <c r="D59" s="5">
        <v>0</v>
      </c>
      <c r="E59" s="5">
        <v>180</v>
      </c>
      <c r="F59" s="5">
        <f>C59+20+E59-60</f>
        <v>240</v>
      </c>
      <c r="G59" s="5">
        <f>C59-20</f>
        <v>80</v>
      </c>
      <c r="H59" s="5">
        <f t="shared" ref="H59:H100" si="96">(F59-G59)*J59</f>
        <v>280</v>
      </c>
      <c r="I59" s="5">
        <f>2*P59+E59</f>
        <v>272.37604307034013</v>
      </c>
      <c r="J59" s="5">
        <v>1.75</v>
      </c>
      <c r="K59" s="51">
        <v>30</v>
      </c>
      <c r="L59" s="5">
        <f>K59-D59</f>
        <v>30</v>
      </c>
      <c r="M59" s="5">
        <f t="shared" ref="M59:M101" si="97">H59/COS(K59*PI()/180)</f>
        <v>323.31615074619043</v>
      </c>
      <c r="N59" s="5">
        <f t="shared" ref="N59:N78" si="98">H59*TAN(K59*PI()/180)</f>
        <v>161.65807537309522</v>
      </c>
      <c r="O59" s="5">
        <f t="shared" ref="O59:O101" si="99">J59/COS(K59*PI()/180)</f>
        <v>2.0207259421636898</v>
      </c>
      <c r="P59" s="24">
        <f t="shared" ref="P59:P101" si="100">40/COS(K59*PI()/180)</f>
        <v>46.188021535170058</v>
      </c>
      <c r="Q59" s="24">
        <f t="shared" ref="Q59:Q101" si="101">F59/U59+P59</f>
        <v>110.85125168440814</v>
      </c>
      <c r="R59" s="24">
        <f>G59/U59+P59</f>
        <v>67.742431584916091</v>
      </c>
      <c r="S59" s="5">
        <f>10/COS(K59*PI()/180)</f>
        <v>11.547005383792515</v>
      </c>
      <c r="T59" s="5">
        <f>10/COS(ATAN((N59+R59-Q59)/H59))</f>
        <v>10.859370420329437</v>
      </c>
      <c r="U59" s="35">
        <f>(4+SIN(K59*PI()/180)/J59)*COS(K59*PI()/180)</f>
        <v>3.7115374447904514</v>
      </c>
      <c r="V59" s="25">
        <f>(P59*J59*(F59^2-G59^2)/2+J59*(F59^3-G59^3)/(6*U59))/1000000</f>
        <v>3.1153307325232928</v>
      </c>
      <c r="W59" s="25">
        <f>(J59*(P59+S59+T59)*(F59-G59)*60+J59*(F59^2-G59^2)*60/(2*U59))/1000000</f>
        <v>1.8766140529715725</v>
      </c>
      <c r="X59" s="80">
        <v>30</v>
      </c>
      <c r="Y59" s="72">
        <f>X59+D59</f>
        <v>30</v>
      </c>
      <c r="Z59" s="5">
        <f t="shared" ref="Z59:Z101" si="102">IF(D59&gt;20,H59/COS(X59*PI()/180),H59/COS(X59*PI()/180))</f>
        <v>323.31615074619043</v>
      </c>
      <c r="AA59" s="5">
        <f t="shared" ref="AA59:AA78" si="103">H59*TAN(ABS(X59)*PI()/180)</f>
        <v>161.65807537309522</v>
      </c>
      <c r="AB59" s="35">
        <f t="shared" ref="AB59:AB101" si="104">J59/COS(X59*PI()/180)</f>
        <v>2.0207259421636898</v>
      </c>
      <c r="AC59" s="24">
        <f>40/COS(ABS(X59)*PI()/180)</f>
        <v>46.188021535170058</v>
      </c>
      <c r="AD59" s="24">
        <f t="shared" ref="AD59:AD101" si="105">F59/AH59+AC59</f>
        <v>110.85125168440814</v>
      </c>
      <c r="AE59" s="24">
        <f t="shared" ref="AE59:AE101" si="106">G59/AH59+AC59</f>
        <v>67.742431584916091</v>
      </c>
      <c r="AF59" s="5">
        <f>10/COS(X59*PI()/180)</f>
        <v>11.547005383792515</v>
      </c>
      <c r="AG59" s="5">
        <f t="shared" ref="AG59:AG101" si="107">IF(X59&gt;0,10/COS(ATAN((AA59+AE59-AD59)/H59)),10/COS(ATAN((AA59-AE59+AD59)/H59)))</f>
        <v>10.859370420329437</v>
      </c>
      <c r="AH59" s="26">
        <f t="shared" ref="AH59:AH101" si="108">(4+SIN(X59*PI()/180)/J59)*COS(X59*PI()/180)</f>
        <v>3.7115374447904514</v>
      </c>
      <c r="AI59" s="25">
        <f t="shared" ref="AI59:AI101" si="109">(AC59*J59*(F59^2-G59^2)/2+J59*(F59^3-G59^3)/(6*AH59))/1000000</f>
        <v>3.1153307325232928</v>
      </c>
      <c r="AJ59" s="25">
        <f>(J59*(AC59+AF59+AG59)*(F59-G59)*60+J59*(F59^2-G59^2)*60/(2*AH59))/1000000</f>
        <v>1.8766140529715725</v>
      </c>
      <c r="AK59" s="54">
        <f>(0.2*0.4-0.05*0.05/2)*(I59/100+0.1)</f>
        <v>0.2223711339178929</v>
      </c>
      <c r="AL59" s="51">
        <f t="shared" ref="AL59:AL78" si="110">(F59/100*I59/100-PI()*((E59+2*20)/100)^2/4)*40/100</f>
        <v>1.0942791691378051</v>
      </c>
      <c r="AM59" s="51">
        <f>0.6*0.6*(I59/100+0.2)</f>
        <v>1.0525537550532245</v>
      </c>
      <c r="AN59" s="89">
        <f>IF(X59&gt;0,(E59+E59+N59+AA59)*H59/2/10000*0.4+(E59+N59+AA59+R59+T59+AE59+AG59)/100*2*0.4,(E59+E59+N59-AA59)*H59/2/10000*0.4+(E59+N59-AA59+R59+T59+AE59+AG59)/100*2*0.4)</f>
        <v>9.1107284822321191</v>
      </c>
      <c r="AO59" s="90">
        <f>IF(X59&gt;0,(E59+N59+AA59+R59+T59+AE59+AG59)/100*0.8*0.4,(E59+N59-AA59+R59+T59+AE59+AG59)/100*0.8*0.4)</f>
        <v>2.113663215221381</v>
      </c>
    </row>
    <row r="60" spans="1:41" s="1" customFormat="1" ht="26.1" customHeight="1">
      <c r="A60" s="4"/>
      <c r="B60" s="189"/>
      <c r="C60" s="7">
        <v>100</v>
      </c>
      <c r="D60" s="7">
        <v>5</v>
      </c>
      <c r="E60" s="7">
        <v>180</v>
      </c>
      <c r="F60" s="7">
        <f t="shared" ref="F60:F68" si="111">C60+20+E60-60</f>
        <v>240</v>
      </c>
      <c r="G60" s="7">
        <f t="shared" ref="G60:G68" si="112">C60-20</f>
        <v>80</v>
      </c>
      <c r="H60" s="7">
        <f t="shared" si="96"/>
        <v>280</v>
      </c>
      <c r="I60" s="7">
        <f t="shared" ref="I60:I68" si="113">2*P60+E60</f>
        <v>277.66196710091651</v>
      </c>
      <c r="J60" s="7">
        <f>J59</f>
        <v>1.75</v>
      </c>
      <c r="K60" s="52">
        <v>35</v>
      </c>
      <c r="L60" s="7">
        <f>K60-D60</f>
        <v>30</v>
      </c>
      <c r="M60" s="7">
        <f t="shared" si="97"/>
        <v>341.81688485320768</v>
      </c>
      <c r="N60" s="7">
        <f t="shared" si="98"/>
        <v>196.05811069871871</v>
      </c>
      <c r="O60" s="7">
        <f t="shared" si="99"/>
        <v>2.1363555303325481</v>
      </c>
      <c r="P60" s="9">
        <f t="shared" si="100"/>
        <v>48.830983550458242</v>
      </c>
      <c r="Q60" s="9">
        <f t="shared" si="101"/>
        <v>116.5302180651947</v>
      </c>
      <c r="R60" s="9">
        <f t="shared" ref="R60:R101" si="114">G60/U60+P60</f>
        <v>71.397395055370396</v>
      </c>
      <c r="S60" s="7">
        <f>10/COS(K60*PI()/180)</f>
        <v>12.207745887614561</v>
      </c>
      <c r="T60" s="7">
        <f t="shared" ref="T60:T68" si="115">10/COS(ATAN((N60+R60-Q60)/H60))</f>
        <v>11.360199637149304</v>
      </c>
      <c r="U60" s="36">
        <f t="shared" ref="U60:U101" si="116">(4+SIN(K60*PI()/180)/J60)*COS(K60*PI()/180)</f>
        <v>3.5450917830947986</v>
      </c>
      <c r="V60" s="44">
        <f t="shared" ref="V60:V68" si="117">(P60*J60*(F60^2-G60^2)/2+J60*(F60^3-G60^3)/(6*U60))/1000000</f>
        <v>3.2828512347655989</v>
      </c>
      <c r="W60" s="44">
        <f>(J60*(P60+S60+T60)*(F60-G60)*60+J60*(F60^2-G60^2)*60/(2*U60))/1000000</f>
        <v>1.9745334350287798</v>
      </c>
      <c r="X60" s="81">
        <v>0</v>
      </c>
      <c r="Y60" s="11">
        <f>X60+D60</f>
        <v>5</v>
      </c>
      <c r="Z60" s="7">
        <f t="shared" si="102"/>
        <v>280</v>
      </c>
      <c r="AA60" s="7">
        <f t="shared" si="103"/>
        <v>0</v>
      </c>
      <c r="AB60" s="36">
        <f t="shared" si="104"/>
        <v>1.75</v>
      </c>
      <c r="AC60" s="9">
        <f t="shared" ref="AC60:AC68" si="118">40/COS(ABS(X60)*PI()/180)</f>
        <v>40</v>
      </c>
      <c r="AD60" s="9">
        <f t="shared" si="105"/>
        <v>100</v>
      </c>
      <c r="AE60" s="9">
        <f t="shared" si="106"/>
        <v>60</v>
      </c>
      <c r="AF60" s="7">
        <f>10/COS(X60*PI()/180)</f>
        <v>10</v>
      </c>
      <c r="AG60" s="7">
        <f t="shared" si="107"/>
        <v>10.101525445522107</v>
      </c>
      <c r="AH60" s="16">
        <f t="shared" si="108"/>
        <v>4</v>
      </c>
      <c r="AI60" s="44">
        <f t="shared" si="109"/>
        <v>2.7626666666666666</v>
      </c>
      <c r="AJ60" s="44">
        <f t="shared" ref="AJ60:AJ68" si="119">(J60*(AC60+AF60+AG60)*(F60-G60)*60+J60*(F60^2-G60^2)*60/(2*AH60))/1000000</f>
        <v>1.6817056274847715</v>
      </c>
      <c r="AK60" s="55">
        <f t="shared" ref="AK60:AK68" si="120">(0.2*0.4-0.05*0.05/2)*(I60/100+0.1)</f>
        <v>0.22653379909197183</v>
      </c>
      <c r="AL60" s="52">
        <f t="shared" si="110"/>
        <v>1.145024039831338</v>
      </c>
      <c r="AM60" s="52">
        <f t="shared" ref="AM60:AM68" si="121">0.6*0.6*(I60/100+0.2)</f>
        <v>1.0715830815632996</v>
      </c>
      <c r="AN60" s="85">
        <f>IF(X60&gt;0,(E60+E60+N60+AA60)*H60/2/10000*0.4+(E60+N60+AA60+R60+T60+AE60+AG60)/100*2*0.4,(E60+E60+N60-AA60)*H60/2/10000*0.4+(E60+N60-AA60+R60+T60+AE60+AG60)/100*2*0.4)</f>
        <v>7.34526326660691</v>
      </c>
      <c r="AO60" s="86">
        <f>IF(X60&gt;0,(E60+N60+AA60+R60+T60+AE60+AG60)/100*0.8*0.4,(E60+N60-AA60+R60+T60+AE60+AG60)/100*0.8*0.4)</f>
        <v>1.6925351386776339</v>
      </c>
    </row>
    <row r="61" spans="1:41" s="1" customFormat="1" ht="26.1" customHeight="1">
      <c r="A61" s="4"/>
      <c r="B61" s="189"/>
      <c r="C61" s="7">
        <v>100</v>
      </c>
      <c r="D61" s="7">
        <v>10</v>
      </c>
      <c r="E61" s="7">
        <v>180</v>
      </c>
      <c r="F61" s="7">
        <f t="shared" si="111"/>
        <v>240</v>
      </c>
      <c r="G61" s="7">
        <f t="shared" si="112"/>
        <v>80</v>
      </c>
      <c r="H61" s="7">
        <f t="shared" si="96"/>
        <v>280</v>
      </c>
      <c r="I61" s="7">
        <f t="shared" si="113"/>
        <v>277.66196710091651</v>
      </c>
      <c r="J61" s="7">
        <f t="shared" ref="J61:J68" si="122">J60</f>
        <v>1.75</v>
      </c>
      <c r="K61" s="52">
        <v>35</v>
      </c>
      <c r="L61" s="7">
        <f>K61-D61</f>
        <v>25</v>
      </c>
      <c r="M61" s="7">
        <f t="shared" si="97"/>
        <v>341.81688485320768</v>
      </c>
      <c r="N61" s="7">
        <f t="shared" si="98"/>
        <v>196.05811069871871</v>
      </c>
      <c r="O61" s="7">
        <f t="shared" si="99"/>
        <v>2.1363555303325481</v>
      </c>
      <c r="P61" s="9">
        <f t="shared" si="100"/>
        <v>48.830983550458242</v>
      </c>
      <c r="Q61" s="9">
        <f t="shared" si="101"/>
        <v>116.5302180651947</v>
      </c>
      <c r="R61" s="9">
        <f t="shared" si="114"/>
        <v>71.397395055370396</v>
      </c>
      <c r="S61" s="7">
        <f>10/COS(K61*PI()/180)</f>
        <v>12.207745887614561</v>
      </c>
      <c r="T61" s="7">
        <f t="shared" si="115"/>
        <v>11.360199637149304</v>
      </c>
      <c r="U61" s="36">
        <f t="shared" si="116"/>
        <v>3.5450917830947986</v>
      </c>
      <c r="V61" s="44">
        <f t="shared" si="117"/>
        <v>3.2828512347655989</v>
      </c>
      <c r="W61" s="44">
        <f t="shared" ref="W61:W68" si="123">(J61*(P61+S61+T61)*(F61-G61)*60+J61*(F61^2-G61^2)*60/(2*U61))/1000000</f>
        <v>1.9745334350287798</v>
      </c>
      <c r="X61" s="81">
        <v>0</v>
      </c>
      <c r="Y61" s="11">
        <f>X61+D61</f>
        <v>10</v>
      </c>
      <c r="Z61" s="7">
        <f t="shared" si="102"/>
        <v>280</v>
      </c>
      <c r="AA61" s="7">
        <f t="shared" si="103"/>
        <v>0</v>
      </c>
      <c r="AB61" s="36">
        <f t="shared" si="104"/>
        <v>1.75</v>
      </c>
      <c r="AC61" s="9">
        <f t="shared" si="118"/>
        <v>40</v>
      </c>
      <c r="AD61" s="9">
        <f t="shared" si="105"/>
        <v>100</v>
      </c>
      <c r="AE61" s="9">
        <f t="shared" si="106"/>
        <v>60</v>
      </c>
      <c r="AF61" s="7">
        <f t="shared" ref="AF61:AF67" si="124">10/COS(X61*PI()/180)</f>
        <v>10</v>
      </c>
      <c r="AG61" s="7">
        <f t="shared" si="107"/>
        <v>10.101525445522107</v>
      </c>
      <c r="AH61" s="16">
        <f t="shared" si="108"/>
        <v>4</v>
      </c>
      <c r="AI61" s="44">
        <f t="shared" si="109"/>
        <v>2.7626666666666666</v>
      </c>
      <c r="AJ61" s="44">
        <f t="shared" si="119"/>
        <v>1.6817056274847715</v>
      </c>
      <c r="AK61" s="55">
        <f t="shared" si="120"/>
        <v>0.22653379909197183</v>
      </c>
      <c r="AL61" s="52">
        <f t="shared" si="110"/>
        <v>1.145024039831338</v>
      </c>
      <c r="AM61" s="52">
        <f t="shared" si="121"/>
        <v>1.0715830815632996</v>
      </c>
      <c r="AN61" s="85">
        <f t="shared" ref="AN61:AN68" si="125">IF(X61&gt;0,(E61+E61+N61+AA61)*H61/2/10000*0.4+(E61+N61+AA61+R61+T61+AE61+AG61)/100*2*0.4,(E61+E61+N61-AA61)*H61/2/10000*0.4+(E61+N61-AA61+R61+T61+AE61+AG61)/100*2*0.4)</f>
        <v>7.34526326660691</v>
      </c>
      <c r="AO61" s="86">
        <f t="shared" ref="AO61:AO68" si="126">IF(X61&gt;0,(E61+N61+AA61+R61+T61+AE61+AG61)/100*0.8*0.4,(E61+N61-AA61+R61+T61+AE61+AG61)/100*0.8*0.4)</f>
        <v>1.6925351386776339</v>
      </c>
    </row>
    <row r="62" spans="1:41" s="1" customFormat="1" ht="26.1" customHeight="1">
      <c r="A62" s="4"/>
      <c r="B62" s="189"/>
      <c r="C62" s="7">
        <v>100</v>
      </c>
      <c r="D62" s="7">
        <v>15</v>
      </c>
      <c r="E62" s="7">
        <v>180</v>
      </c>
      <c r="F62" s="7">
        <f t="shared" si="111"/>
        <v>240</v>
      </c>
      <c r="G62" s="7">
        <f t="shared" si="112"/>
        <v>80</v>
      </c>
      <c r="H62" s="7">
        <f t="shared" si="96"/>
        <v>280</v>
      </c>
      <c r="I62" s="7">
        <f t="shared" si="113"/>
        <v>277.66196710091651</v>
      </c>
      <c r="J62" s="7">
        <f t="shared" si="122"/>
        <v>1.75</v>
      </c>
      <c r="K62" s="52">
        <v>35</v>
      </c>
      <c r="L62" s="7">
        <f>K62-D62</f>
        <v>20</v>
      </c>
      <c r="M62" s="7">
        <f t="shared" si="97"/>
        <v>341.81688485320768</v>
      </c>
      <c r="N62" s="7">
        <f t="shared" si="98"/>
        <v>196.05811069871871</v>
      </c>
      <c r="O62" s="7">
        <f t="shared" si="99"/>
        <v>2.1363555303325481</v>
      </c>
      <c r="P62" s="9">
        <f t="shared" si="100"/>
        <v>48.830983550458242</v>
      </c>
      <c r="Q62" s="9">
        <f t="shared" si="101"/>
        <v>116.5302180651947</v>
      </c>
      <c r="R62" s="9">
        <f t="shared" si="114"/>
        <v>71.397395055370396</v>
      </c>
      <c r="S62" s="7">
        <f>10/COS(K62*PI()/180)</f>
        <v>12.207745887614561</v>
      </c>
      <c r="T62" s="7">
        <f t="shared" si="115"/>
        <v>11.360199637149304</v>
      </c>
      <c r="U62" s="36">
        <f t="shared" si="116"/>
        <v>3.5450917830947986</v>
      </c>
      <c r="V62" s="44">
        <f t="shared" si="117"/>
        <v>3.2828512347655989</v>
      </c>
      <c r="W62" s="44">
        <f t="shared" si="123"/>
        <v>1.9745334350287798</v>
      </c>
      <c r="X62" s="81">
        <v>0</v>
      </c>
      <c r="Y62" s="11">
        <f>X62+D62</f>
        <v>15</v>
      </c>
      <c r="Z62" s="7">
        <f t="shared" si="102"/>
        <v>280</v>
      </c>
      <c r="AA62" s="7">
        <f t="shared" si="103"/>
        <v>0</v>
      </c>
      <c r="AB62" s="36">
        <f t="shared" si="104"/>
        <v>1.75</v>
      </c>
      <c r="AC62" s="9">
        <f t="shared" si="118"/>
        <v>40</v>
      </c>
      <c r="AD62" s="9">
        <f t="shared" si="105"/>
        <v>100</v>
      </c>
      <c r="AE62" s="9">
        <f t="shared" si="106"/>
        <v>60</v>
      </c>
      <c r="AF62" s="7">
        <f t="shared" si="124"/>
        <v>10</v>
      </c>
      <c r="AG62" s="7">
        <f t="shared" si="107"/>
        <v>10.101525445522107</v>
      </c>
      <c r="AH62" s="16">
        <f t="shared" si="108"/>
        <v>4</v>
      </c>
      <c r="AI62" s="44">
        <f t="shared" si="109"/>
        <v>2.7626666666666666</v>
      </c>
      <c r="AJ62" s="44">
        <f t="shared" si="119"/>
        <v>1.6817056274847715</v>
      </c>
      <c r="AK62" s="55">
        <f t="shared" si="120"/>
        <v>0.22653379909197183</v>
      </c>
      <c r="AL62" s="52">
        <f t="shared" si="110"/>
        <v>1.145024039831338</v>
      </c>
      <c r="AM62" s="52">
        <f t="shared" si="121"/>
        <v>1.0715830815632996</v>
      </c>
      <c r="AN62" s="85">
        <f t="shared" si="125"/>
        <v>7.34526326660691</v>
      </c>
      <c r="AO62" s="86">
        <f t="shared" si="126"/>
        <v>1.6925351386776339</v>
      </c>
    </row>
    <row r="63" spans="1:41" s="1" customFormat="1" ht="26.1" customHeight="1">
      <c r="B63" s="189"/>
      <c r="C63" s="7">
        <v>100</v>
      </c>
      <c r="D63" s="7">
        <v>20</v>
      </c>
      <c r="E63" s="7">
        <v>180</v>
      </c>
      <c r="F63" s="7">
        <f t="shared" si="111"/>
        <v>240</v>
      </c>
      <c r="G63" s="7">
        <f t="shared" si="112"/>
        <v>80</v>
      </c>
      <c r="H63" s="7">
        <f t="shared" si="96"/>
        <v>280</v>
      </c>
      <c r="I63" s="7">
        <f t="shared" si="113"/>
        <v>277.66196710091651</v>
      </c>
      <c r="J63" s="7">
        <f t="shared" si="122"/>
        <v>1.75</v>
      </c>
      <c r="K63" s="52">
        <v>35</v>
      </c>
      <c r="L63" s="7">
        <f t="shared" ref="L63:L71" si="127">K63-D63</f>
        <v>15</v>
      </c>
      <c r="M63" s="7">
        <f t="shared" si="97"/>
        <v>341.81688485320768</v>
      </c>
      <c r="N63" s="7">
        <f t="shared" si="98"/>
        <v>196.05811069871871</v>
      </c>
      <c r="O63" s="7">
        <f t="shared" si="99"/>
        <v>2.1363555303325481</v>
      </c>
      <c r="P63" s="9">
        <f t="shared" si="100"/>
        <v>48.830983550458242</v>
      </c>
      <c r="Q63" s="9">
        <f t="shared" si="101"/>
        <v>116.5302180651947</v>
      </c>
      <c r="R63" s="9">
        <f t="shared" si="114"/>
        <v>71.397395055370396</v>
      </c>
      <c r="S63" s="7">
        <f t="shared" ref="S63:S69" si="128">10/COS(K63*PI()/180)</f>
        <v>12.207745887614561</v>
      </c>
      <c r="T63" s="7">
        <f t="shared" si="115"/>
        <v>11.360199637149304</v>
      </c>
      <c r="U63" s="36">
        <f t="shared" si="116"/>
        <v>3.5450917830947986</v>
      </c>
      <c r="V63" s="44">
        <f t="shared" si="117"/>
        <v>3.2828512347655989</v>
      </c>
      <c r="W63" s="44">
        <f t="shared" si="123"/>
        <v>1.9745334350287798</v>
      </c>
      <c r="X63" s="81">
        <v>0</v>
      </c>
      <c r="Y63" s="11">
        <f t="shared" ref="Y63:Y68" si="129">X63+D63</f>
        <v>20</v>
      </c>
      <c r="Z63" s="7">
        <f t="shared" si="102"/>
        <v>280</v>
      </c>
      <c r="AA63" s="7">
        <f t="shared" si="103"/>
        <v>0</v>
      </c>
      <c r="AB63" s="36">
        <f t="shared" si="104"/>
        <v>1.75</v>
      </c>
      <c r="AC63" s="9">
        <f t="shared" si="118"/>
        <v>40</v>
      </c>
      <c r="AD63" s="9">
        <f t="shared" si="105"/>
        <v>100</v>
      </c>
      <c r="AE63" s="9">
        <f t="shared" si="106"/>
        <v>60</v>
      </c>
      <c r="AF63" s="7">
        <f t="shared" si="124"/>
        <v>10</v>
      </c>
      <c r="AG63" s="7">
        <f t="shared" si="107"/>
        <v>10.101525445522107</v>
      </c>
      <c r="AH63" s="16">
        <f t="shared" si="108"/>
        <v>4</v>
      </c>
      <c r="AI63" s="44">
        <f t="shared" si="109"/>
        <v>2.7626666666666666</v>
      </c>
      <c r="AJ63" s="44">
        <f t="shared" si="119"/>
        <v>1.6817056274847715</v>
      </c>
      <c r="AK63" s="55">
        <f t="shared" si="120"/>
        <v>0.22653379909197183</v>
      </c>
      <c r="AL63" s="52">
        <f t="shared" si="110"/>
        <v>1.145024039831338</v>
      </c>
      <c r="AM63" s="52">
        <f t="shared" si="121"/>
        <v>1.0715830815632996</v>
      </c>
      <c r="AN63" s="85">
        <f t="shared" si="125"/>
        <v>7.34526326660691</v>
      </c>
      <c r="AO63" s="86">
        <f t="shared" si="126"/>
        <v>1.6925351386776339</v>
      </c>
    </row>
    <row r="64" spans="1:41" s="1" customFormat="1" ht="26.1" customHeight="1">
      <c r="B64" s="189"/>
      <c r="C64" s="7">
        <v>100</v>
      </c>
      <c r="D64" s="7">
        <v>25</v>
      </c>
      <c r="E64" s="7">
        <v>180</v>
      </c>
      <c r="F64" s="7">
        <f t="shared" si="111"/>
        <v>240</v>
      </c>
      <c r="G64" s="7">
        <f t="shared" si="112"/>
        <v>80</v>
      </c>
      <c r="H64" s="7">
        <f t="shared" si="96"/>
        <v>280</v>
      </c>
      <c r="I64" s="7">
        <f t="shared" si="113"/>
        <v>319.47574364968784</v>
      </c>
      <c r="J64" s="7">
        <f t="shared" si="122"/>
        <v>1.75</v>
      </c>
      <c r="K64" s="52">
        <v>55</v>
      </c>
      <c r="L64" s="7">
        <f t="shared" si="127"/>
        <v>30</v>
      </c>
      <c r="M64" s="7">
        <f t="shared" si="97"/>
        <v>488.16510277390739</v>
      </c>
      <c r="N64" s="7">
        <f t="shared" si="98"/>
        <v>399.88144188779205</v>
      </c>
      <c r="O64" s="7">
        <f t="shared" si="99"/>
        <v>3.0510318923369213</v>
      </c>
      <c r="P64" s="9">
        <f t="shared" si="100"/>
        <v>69.737871824843907</v>
      </c>
      <c r="Q64" s="9">
        <f t="shared" si="101"/>
        <v>163.38583390734175</v>
      </c>
      <c r="R64" s="9">
        <f t="shared" si="114"/>
        <v>100.95385918567652</v>
      </c>
      <c r="S64" s="7">
        <f t="shared" si="128"/>
        <v>17.434467956210977</v>
      </c>
      <c r="T64" s="7">
        <f t="shared" si="115"/>
        <v>15.660302686018982</v>
      </c>
      <c r="U64" s="36">
        <f t="shared" si="116"/>
        <v>2.5627893513430156</v>
      </c>
      <c r="V64" s="44">
        <f t="shared" si="117"/>
        <v>4.6392725776654169</v>
      </c>
      <c r="W64" s="44">
        <f t="shared" si="123"/>
        <v>2.7764455687708174</v>
      </c>
      <c r="X64" s="82">
        <v>-20</v>
      </c>
      <c r="Y64" s="11">
        <f t="shared" si="129"/>
        <v>5</v>
      </c>
      <c r="Z64" s="7">
        <f t="shared" si="102"/>
        <v>297.96977629325539</v>
      </c>
      <c r="AA64" s="7">
        <f t="shared" si="103"/>
        <v>101.91166559453666</v>
      </c>
      <c r="AB64" s="36">
        <f t="shared" si="104"/>
        <v>1.8623111018328462</v>
      </c>
      <c r="AC64" s="9">
        <f t="shared" si="118"/>
        <v>42.567110899036486</v>
      </c>
      <c r="AD64" s="9">
        <f t="shared" si="105"/>
        <v>109.69778327435625</v>
      </c>
      <c r="AE64" s="9">
        <f t="shared" si="106"/>
        <v>64.944001690809742</v>
      </c>
      <c r="AF64" s="7">
        <f t="shared" si="124"/>
        <v>10.641777724759121</v>
      </c>
      <c r="AG64" s="7">
        <f t="shared" si="107"/>
        <v>11.288807973121616</v>
      </c>
      <c r="AH64" s="16">
        <f t="shared" si="108"/>
        <v>3.5751168803760511</v>
      </c>
      <c r="AI64" s="44">
        <f t="shared" si="109"/>
        <v>2.9930316680375637</v>
      </c>
      <c r="AJ64" s="44">
        <f t="shared" si="119"/>
        <v>1.8354248334317909</v>
      </c>
      <c r="AK64" s="55">
        <f t="shared" si="120"/>
        <v>0.25946214812412921</v>
      </c>
      <c r="AL64" s="52">
        <f t="shared" si="110"/>
        <v>1.5464362946995431</v>
      </c>
      <c r="AM64" s="52">
        <f t="shared" si="121"/>
        <v>1.2221126771388762</v>
      </c>
      <c r="AN64" s="85">
        <f t="shared" si="125"/>
        <v>9.0511647298732889</v>
      </c>
      <c r="AO64" s="86">
        <f t="shared" si="126"/>
        <v>2.1466135930524235</v>
      </c>
    </row>
    <row r="65" spans="1:41" s="1" customFormat="1" ht="26.1" customHeight="1">
      <c r="B65" s="189"/>
      <c r="C65" s="7">
        <v>100</v>
      </c>
      <c r="D65" s="7">
        <v>30</v>
      </c>
      <c r="E65" s="7">
        <v>180</v>
      </c>
      <c r="F65" s="7">
        <f t="shared" si="111"/>
        <v>240</v>
      </c>
      <c r="G65" s="7">
        <f t="shared" si="112"/>
        <v>80</v>
      </c>
      <c r="H65" s="7">
        <f t="shared" si="96"/>
        <v>280</v>
      </c>
      <c r="I65" s="7">
        <f t="shared" si="113"/>
        <v>319.47574364968784</v>
      </c>
      <c r="J65" s="7">
        <f t="shared" si="122"/>
        <v>1.75</v>
      </c>
      <c r="K65" s="52">
        <v>55</v>
      </c>
      <c r="L65" s="7">
        <f t="shared" si="127"/>
        <v>25</v>
      </c>
      <c r="M65" s="7">
        <f t="shared" si="97"/>
        <v>488.16510277390739</v>
      </c>
      <c r="N65" s="7">
        <f t="shared" si="98"/>
        <v>399.88144188779205</v>
      </c>
      <c r="O65" s="7">
        <f t="shared" si="99"/>
        <v>3.0510318923369213</v>
      </c>
      <c r="P65" s="9">
        <f t="shared" si="100"/>
        <v>69.737871824843907</v>
      </c>
      <c r="Q65" s="9">
        <f t="shared" si="101"/>
        <v>163.38583390734175</v>
      </c>
      <c r="R65" s="9">
        <f t="shared" si="114"/>
        <v>100.95385918567652</v>
      </c>
      <c r="S65" s="7">
        <f t="shared" si="128"/>
        <v>17.434467956210977</v>
      </c>
      <c r="T65" s="7">
        <f t="shared" si="115"/>
        <v>15.660302686018982</v>
      </c>
      <c r="U65" s="36">
        <f t="shared" si="116"/>
        <v>2.5627893513430156</v>
      </c>
      <c r="V65" s="44">
        <f t="shared" si="117"/>
        <v>4.6392725776654169</v>
      </c>
      <c r="W65" s="44">
        <f t="shared" si="123"/>
        <v>2.7764455687708174</v>
      </c>
      <c r="X65" s="82">
        <v>-20</v>
      </c>
      <c r="Y65" s="11">
        <f t="shared" si="129"/>
        <v>10</v>
      </c>
      <c r="Z65" s="7">
        <f t="shared" si="102"/>
        <v>297.96977629325539</v>
      </c>
      <c r="AA65" s="7">
        <f t="shared" si="103"/>
        <v>101.91166559453666</v>
      </c>
      <c r="AB65" s="36">
        <f t="shared" si="104"/>
        <v>1.8623111018328462</v>
      </c>
      <c r="AC65" s="9">
        <f t="shared" si="118"/>
        <v>42.567110899036486</v>
      </c>
      <c r="AD65" s="9">
        <f t="shared" si="105"/>
        <v>109.69778327435625</v>
      </c>
      <c r="AE65" s="9">
        <f t="shared" si="106"/>
        <v>64.944001690809742</v>
      </c>
      <c r="AF65" s="7">
        <f t="shared" si="124"/>
        <v>10.641777724759121</v>
      </c>
      <c r="AG65" s="7">
        <f t="shared" si="107"/>
        <v>11.288807973121616</v>
      </c>
      <c r="AH65" s="16">
        <f t="shared" si="108"/>
        <v>3.5751168803760511</v>
      </c>
      <c r="AI65" s="44">
        <f t="shared" si="109"/>
        <v>2.9930316680375637</v>
      </c>
      <c r="AJ65" s="44">
        <f t="shared" si="119"/>
        <v>1.8354248334317909</v>
      </c>
      <c r="AK65" s="55">
        <f t="shared" si="120"/>
        <v>0.25946214812412921</v>
      </c>
      <c r="AL65" s="52">
        <f t="shared" si="110"/>
        <v>1.5464362946995431</v>
      </c>
      <c r="AM65" s="52">
        <f t="shared" si="121"/>
        <v>1.2221126771388762</v>
      </c>
      <c r="AN65" s="85">
        <f t="shared" si="125"/>
        <v>9.0511647298732889</v>
      </c>
      <c r="AO65" s="86">
        <f t="shared" si="126"/>
        <v>2.1466135930524235</v>
      </c>
    </row>
    <row r="66" spans="1:41" s="1" customFormat="1" ht="26.1" customHeight="1">
      <c r="B66" s="189"/>
      <c r="C66" s="7">
        <v>100</v>
      </c>
      <c r="D66" s="7">
        <v>35</v>
      </c>
      <c r="E66" s="7">
        <v>180</v>
      </c>
      <c r="F66" s="7">
        <f t="shared" si="111"/>
        <v>240</v>
      </c>
      <c r="G66" s="7">
        <f t="shared" si="112"/>
        <v>80</v>
      </c>
      <c r="H66" s="7">
        <f t="shared" si="96"/>
        <v>280</v>
      </c>
      <c r="I66" s="7">
        <f t="shared" si="113"/>
        <v>319.47574364968784</v>
      </c>
      <c r="J66" s="7">
        <f t="shared" si="122"/>
        <v>1.75</v>
      </c>
      <c r="K66" s="52">
        <v>55</v>
      </c>
      <c r="L66" s="7">
        <f t="shared" si="127"/>
        <v>20</v>
      </c>
      <c r="M66" s="7">
        <f t="shared" si="97"/>
        <v>488.16510277390739</v>
      </c>
      <c r="N66" s="7">
        <f t="shared" si="98"/>
        <v>399.88144188779205</v>
      </c>
      <c r="O66" s="7">
        <f t="shared" si="99"/>
        <v>3.0510318923369213</v>
      </c>
      <c r="P66" s="9">
        <f t="shared" si="100"/>
        <v>69.737871824843907</v>
      </c>
      <c r="Q66" s="9">
        <f t="shared" si="101"/>
        <v>163.38583390734175</v>
      </c>
      <c r="R66" s="9">
        <f t="shared" si="114"/>
        <v>100.95385918567652</v>
      </c>
      <c r="S66" s="7">
        <f t="shared" si="128"/>
        <v>17.434467956210977</v>
      </c>
      <c r="T66" s="7">
        <f t="shared" si="115"/>
        <v>15.660302686018982</v>
      </c>
      <c r="U66" s="36">
        <f t="shared" si="116"/>
        <v>2.5627893513430156</v>
      </c>
      <c r="V66" s="44">
        <f t="shared" si="117"/>
        <v>4.6392725776654169</v>
      </c>
      <c r="W66" s="44">
        <f t="shared" si="123"/>
        <v>2.7764455687708174</v>
      </c>
      <c r="X66" s="82">
        <v>-20</v>
      </c>
      <c r="Y66" s="11">
        <f t="shared" si="129"/>
        <v>15</v>
      </c>
      <c r="Z66" s="7">
        <f t="shared" si="102"/>
        <v>297.96977629325539</v>
      </c>
      <c r="AA66" s="7">
        <f t="shared" si="103"/>
        <v>101.91166559453666</v>
      </c>
      <c r="AB66" s="36">
        <f t="shared" si="104"/>
        <v>1.8623111018328462</v>
      </c>
      <c r="AC66" s="9">
        <f t="shared" si="118"/>
        <v>42.567110899036486</v>
      </c>
      <c r="AD66" s="9">
        <f t="shared" si="105"/>
        <v>109.69778327435625</v>
      </c>
      <c r="AE66" s="9">
        <f t="shared" si="106"/>
        <v>64.944001690809742</v>
      </c>
      <c r="AF66" s="7">
        <f t="shared" si="124"/>
        <v>10.641777724759121</v>
      </c>
      <c r="AG66" s="7">
        <f t="shared" si="107"/>
        <v>11.288807973121616</v>
      </c>
      <c r="AH66" s="16">
        <f t="shared" si="108"/>
        <v>3.5751168803760511</v>
      </c>
      <c r="AI66" s="44">
        <f t="shared" si="109"/>
        <v>2.9930316680375637</v>
      </c>
      <c r="AJ66" s="44">
        <f t="shared" si="119"/>
        <v>1.8354248334317909</v>
      </c>
      <c r="AK66" s="55">
        <f t="shared" si="120"/>
        <v>0.25946214812412921</v>
      </c>
      <c r="AL66" s="52">
        <f t="shared" si="110"/>
        <v>1.5464362946995431</v>
      </c>
      <c r="AM66" s="52">
        <f t="shared" si="121"/>
        <v>1.2221126771388762</v>
      </c>
      <c r="AN66" s="85">
        <f t="shared" si="125"/>
        <v>9.0511647298732889</v>
      </c>
      <c r="AO66" s="86">
        <f t="shared" si="126"/>
        <v>2.1466135930524235</v>
      </c>
    </row>
    <row r="67" spans="1:41" s="1" customFormat="1" ht="26.1" customHeight="1">
      <c r="B67" s="189"/>
      <c r="C67" s="7">
        <v>100</v>
      </c>
      <c r="D67" s="7">
        <v>40</v>
      </c>
      <c r="E67" s="7">
        <v>180</v>
      </c>
      <c r="F67" s="7">
        <f t="shared" si="111"/>
        <v>240</v>
      </c>
      <c r="G67" s="7">
        <f t="shared" si="112"/>
        <v>80</v>
      </c>
      <c r="H67" s="7">
        <f t="shared" si="96"/>
        <v>280</v>
      </c>
      <c r="I67" s="7">
        <f t="shared" si="113"/>
        <v>319.47574364968784</v>
      </c>
      <c r="J67" s="7">
        <f t="shared" si="122"/>
        <v>1.75</v>
      </c>
      <c r="K67" s="52">
        <v>55</v>
      </c>
      <c r="L67" s="7">
        <f t="shared" si="127"/>
        <v>15</v>
      </c>
      <c r="M67" s="7">
        <f t="shared" si="97"/>
        <v>488.16510277390739</v>
      </c>
      <c r="N67" s="7">
        <f t="shared" si="98"/>
        <v>399.88144188779205</v>
      </c>
      <c r="O67" s="7">
        <f t="shared" si="99"/>
        <v>3.0510318923369213</v>
      </c>
      <c r="P67" s="9">
        <f t="shared" si="100"/>
        <v>69.737871824843907</v>
      </c>
      <c r="Q67" s="9">
        <f t="shared" si="101"/>
        <v>163.38583390734175</v>
      </c>
      <c r="R67" s="9">
        <f t="shared" si="114"/>
        <v>100.95385918567652</v>
      </c>
      <c r="S67" s="7">
        <f t="shared" si="128"/>
        <v>17.434467956210977</v>
      </c>
      <c r="T67" s="7">
        <f t="shared" si="115"/>
        <v>15.660302686018982</v>
      </c>
      <c r="U67" s="36">
        <f t="shared" si="116"/>
        <v>2.5627893513430156</v>
      </c>
      <c r="V67" s="44">
        <f t="shared" si="117"/>
        <v>4.6392725776654169</v>
      </c>
      <c r="W67" s="44">
        <f t="shared" si="123"/>
        <v>2.7764455687708174</v>
      </c>
      <c r="X67" s="82">
        <v>-20</v>
      </c>
      <c r="Y67" s="11">
        <f t="shared" si="129"/>
        <v>20</v>
      </c>
      <c r="Z67" s="7">
        <f t="shared" si="102"/>
        <v>297.96977629325539</v>
      </c>
      <c r="AA67" s="7">
        <f t="shared" si="103"/>
        <v>101.91166559453666</v>
      </c>
      <c r="AB67" s="36">
        <f t="shared" si="104"/>
        <v>1.8623111018328462</v>
      </c>
      <c r="AC67" s="9">
        <f t="shared" si="118"/>
        <v>42.567110899036486</v>
      </c>
      <c r="AD67" s="9">
        <f t="shared" si="105"/>
        <v>109.69778327435625</v>
      </c>
      <c r="AE67" s="9">
        <f t="shared" si="106"/>
        <v>64.944001690809742</v>
      </c>
      <c r="AF67" s="7">
        <f t="shared" si="124"/>
        <v>10.641777724759121</v>
      </c>
      <c r="AG67" s="7">
        <f t="shared" si="107"/>
        <v>11.288807973121616</v>
      </c>
      <c r="AH67" s="16">
        <f t="shared" si="108"/>
        <v>3.5751168803760511</v>
      </c>
      <c r="AI67" s="44">
        <f t="shared" si="109"/>
        <v>2.9930316680375637</v>
      </c>
      <c r="AJ67" s="44">
        <f t="shared" si="119"/>
        <v>1.8354248334317909</v>
      </c>
      <c r="AK67" s="55">
        <f t="shared" si="120"/>
        <v>0.25946214812412921</v>
      </c>
      <c r="AL67" s="52">
        <f t="shared" si="110"/>
        <v>1.5464362946995431</v>
      </c>
      <c r="AM67" s="52">
        <f t="shared" si="121"/>
        <v>1.2221126771388762</v>
      </c>
      <c r="AN67" s="85">
        <f t="shared" si="125"/>
        <v>9.0511647298732889</v>
      </c>
      <c r="AO67" s="86">
        <f t="shared" si="126"/>
        <v>2.1466135930524235</v>
      </c>
    </row>
    <row r="68" spans="1:41" s="1" customFormat="1" ht="26.1" customHeight="1" thickBot="1">
      <c r="B68" s="190"/>
      <c r="C68" s="12">
        <v>100</v>
      </c>
      <c r="D68" s="12">
        <v>45</v>
      </c>
      <c r="E68" s="12">
        <v>180</v>
      </c>
      <c r="F68" s="12">
        <f t="shared" si="111"/>
        <v>240</v>
      </c>
      <c r="G68" s="12">
        <f t="shared" si="112"/>
        <v>80</v>
      </c>
      <c r="H68" s="12">
        <f t="shared" si="96"/>
        <v>280</v>
      </c>
      <c r="I68" s="12">
        <f t="shared" si="113"/>
        <v>319.47574364968784</v>
      </c>
      <c r="J68" s="12">
        <f t="shared" si="122"/>
        <v>1.75</v>
      </c>
      <c r="K68" s="57">
        <v>55</v>
      </c>
      <c r="L68" s="12">
        <f t="shared" si="127"/>
        <v>10</v>
      </c>
      <c r="M68" s="12">
        <f t="shared" si="97"/>
        <v>488.16510277390739</v>
      </c>
      <c r="N68" s="12">
        <f t="shared" si="98"/>
        <v>399.88144188779205</v>
      </c>
      <c r="O68" s="12">
        <f t="shared" si="99"/>
        <v>3.0510318923369213</v>
      </c>
      <c r="P68" s="13">
        <f t="shared" si="100"/>
        <v>69.737871824843907</v>
      </c>
      <c r="Q68" s="13">
        <f t="shared" si="101"/>
        <v>163.38583390734175</v>
      </c>
      <c r="R68" s="13">
        <f t="shared" si="114"/>
        <v>100.95385918567652</v>
      </c>
      <c r="S68" s="12">
        <f t="shared" si="128"/>
        <v>17.434467956210977</v>
      </c>
      <c r="T68" s="12">
        <f t="shared" si="115"/>
        <v>15.660302686018982</v>
      </c>
      <c r="U68" s="37">
        <f t="shared" si="116"/>
        <v>2.5627893513430156</v>
      </c>
      <c r="V68" s="45">
        <f t="shared" si="117"/>
        <v>4.6392725776654169</v>
      </c>
      <c r="W68" s="45">
        <f t="shared" si="123"/>
        <v>2.7764455687708174</v>
      </c>
      <c r="X68" s="83">
        <v>-20</v>
      </c>
      <c r="Y68" s="14">
        <f t="shared" si="129"/>
        <v>25</v>
      </c>
      <c r="Z68" s="12">
        <f t="shared" si="102"/>
        <v>297.96977629325539</v>
      </c>
      <c r="AA68" s="12">
        <f t="shared" si="103"/>
        <v>101.91166559453666</v>
      </c>
      <c r="AB68" s="37">
        <f t="shared" si="104"/>
        <v>1.8623111018328462</v>
      </c>
      <c r="AC68" s="13">
        <f t="shared" si="118"/>
        <v>42.567110899036486</v>
      </c>
      <c r="AD68" s="13">
        <f t="shared" si="105"/>
        <v>109.69778327435625</v>
      </c>
      <c r="AE68" s="13">
        <f t="shared" si="106"/>
        <v>64.944001690809742</v>
      </c>
      <c r="AF68" s="12">
        <f>10/COS(X68*PI()/180)</f>
        <v>10.641777724759121</v>
      </c>
      <c r="AG68" s="12">
        <f t="shared" si="107"/>
        <v>11.288807973121616</v>
      </c>
      <c r="AH68" s="17">
        <f t="shared" si="108"/>
        <v>3.5751168803760511</v>
      </c>
      <c r="AI68" s="45">
        <f t="shared" si="109"/>
        <v>2.9930316680375637</v>
      </c>
      <c r="AJ68" s="45">
        <f t="shared" si="119"/>
        <v>1.8354248334317909</v>
      </c>
      <c r="AK68" s="56">
        <f t="shared" si="120"/>
        <v>0.25946214812412921</v>
      </c>
      <c r="AL68" s="57">
        <f t="shared" si="110"/>
        <v>1.5464362946995431</v>
      </c>
      <c r="AM68" s="57">
        <f t="shared" si="121"/>
        <v>1.2221126771388762</v>
      </c>
      <c r="AN68" s="87">
        <f t="shared" si="125"/>
        <v>9.0511647298732889</v>
      </c>
      <c r="AO68" s="88">
        <f t="shared" si="126"/>
        <v>2.1466135930524235</v>
      </c>
    </row>
    <row r="69" spans="1:41" s="1" customFormat="1" ht="26.1" customHeight="1">
      <c r="A69" s="3"/>
      <c r="B69" s="188">
        <v>125</v>
      </c>
      <c r="C69" s="5">
        <v>125</v>
      </c>
      <c r="D69" s="5">
        <v>0</v>
      </c>
      <c r="E69" s="5">
        <v>180</v>
      </c>
      <c r="F69" s="5">
        <f>C69+20+E69-60</f>
        <v>265</v>
      </c>
      <c r="G69" s="5">
        <f>C69-20</f>
        <v>105</v>
      </c>
      <c r="H69" s="5">
        <f t="shared" si="96"/>
        <v>280</v>
      </c>
      <c r="I69" s="5">
        <f>2*P69+E69</f>
        <v>272.37604307034013</v>
      </c>
      <c r="J69" s="5">
        <v>1.75</v>
      </c>
      <c r="K69" s="51">
        <v>30</v>
      </c>
      <c r="L69" s="5">
        <f t="shared" si="127"/>
        <v>30</v>
      </c>
      <c r="M69" s="5">
        <f t="shared" si="97"/>
        <v>323.31615074619043</v>
      </c>
      <c r="N69" s="5">
        <f t="shared" si="98"/>
        <v>161.65807537309522</v>
      </c>
      <c r="O69" s="5">
        <f t="shared" si="99"/>
        <v>2.0207259421636898</v>
      </c>
      <c r="P69" s="24">
        <f t="shared" si="100"/>
        <v>46.188021535170058</v>
      </c>
      <c r="Q69" s="24">
        <f t="shared" si="101"/>
        <v>117.58700482495377</v>
      </c>
      <c r="R69" s="24">
        <f t="shared" si="114"/>
        <v>74.478184725461716</v>
      </c>
      <c r="S69" s="5">
        <f t="shared" si="128"/>
        <v>11.547005383792515</v>
      </c>
      <c r="T69" s="5">
        <f>10/COS(ATAN((N69+R69-Q69)/H69))</f>
        <v>10.859370420329437</v>
      </c>
      <c r="U69" s="35">
        <f t="shared" si="116"/>
        <v>3.7115374447904514</v>
      </c>
      <c r="V69" s="25">
        <f>(P69*J69*(F69^2-G69^2)/2+J69*(F69^3-G69^3)/(6*U69))/1000000</f>
        <v>3.7639837599578367</v>
      </c>
      <c r="W69" s="25">
        <f>(J69*(P69+S69+T69)*(F69-G69)*60+J69*(F69^2-G69^2)*60/(2*U69))/1000000</f>
        <v>1.9897747057327391</v>
      </c>
      <c r="X69" s="80">
        <v>30</v>
      </c>
      <c r="Y69" s="72">
        <f>X69+D69</f>
        <v>30</v>
      </c>
      <c r="Z69" s="5">
        <f t="shared" si="102"/>
        <v>323.31615074619043</v>
      </c>
      <c r="AA69" s="5">
        <f t="shared" si="103"/>
        <v>161.65807537309522</v>
      </c>
      <c r="AB69" s="35">
        <f t="shared" si="104"/>
        <v>2.0207259421636898</v>
      </c>
      <c r="AC69" s="24">
        <f>40/COS(ABS(X69)*PI()/180)</f>
        <v>46.188021535170058</v>
      </c>
      <c r="AD69" s="24">
        <f t="shared" si="105"/>
        <v>117.58700482495377</v>
      </c>
      <c r="AE69" s="24">
        <f t="shared" si="106"/>
        <v>74.478184725461716</v>
      </c>
      <c r="AF69" s="5">
        <f>10/COS(X69*PI()/180)</f>
        <v>11.547005383792515</v>
      </c>
      <c r="AG69" s="5">
        <f t="shared" si="107"/>
        <v>10.859370420329437</v>
      </c>
      <c r="AH69" s="26">
        <f t="shared" si="108"/>
        <v>3.7115374447904514</v>
      </c>
      <c r="AI69" s="25">
        <f t="shared" si="109"/>
        <v>3.7639837599578367</v>
      </c>
      <c r="AJ69" s="25">
        <f>(J69*(AC69+AF69+AG69)*(F69-G69)*60+J69*(F69^2-G69^2)*60/(2*AH69))/1000000</f>
        <v>1.9897747057327391</v>
      </c>
      <c r="AK69" s="54">
        <f>(0.2*0.4-0.05*0.05/2)*(I69/100+0.1)</f>
        <v>0.2223711339178929</v>
      </c>
      <c r="AL69" s="51">
        <f t="shared" si="110"/>
        <v>1.3666552122081452</v>
      </c>
      <c r="AM69" s="51">
        <f>0.6*0.6*(I69/100+0.2)</f>
        <v>1.0525537550532245</v>
      </c>
      <c r="AN69" s="89">
        <f>IF(X69&gt;0,(E69+E69+N69+AA69)*H69/2/10000*0.4+(E69+N69+AA69+R69+T69+AE69+AG69)/100*2*0.4,(E69+E69+N69-AA69)*H69/2/10000*0.4+(E69+N69-AA69+R69+T69+AE69+AG69)/100*2*0.4)</f>
        <v>9.2185005324808493</v>
      </c>
      <c r="AO69" s="90">
        <f>IF(X69&gt;0,(E69+N69+AA69+R69+T69+AE69+AG69)/100*0.8*0.4,(E69+N69-AA69+R69+T69+AE69+AG69)/100*0.8*0.4)</f>
        <v>2.156772035320873</v>
      </c>
    </row>
    <row r="70" spans="1:41" s="1" customFormat="1" ht="26.1" customHeight="1">
      <c r="A70" s="4"/>
      <c r="B70" s="189"/>
      <c r="C70" s="7">
        <v>125</v>
      </c>
      <c r="D70" s="7">
        <v>5</v>
      </c>
      <c r="E70" s="7">
        <v>180</v>
      </c>
      <c r="F70" s="7">
        <f t="shared" ref="F70:F78" si="130">C70+20+E70-60</f>
        <v>265</v>
      </c>
      <c r="G70" s="7">
        <f t="shared" ref="G70:G78" si="131">C70-20</f>
        <v>105</v>
      </c>
      <c r="H70" s="7">
        <f t="shared" si="96"/>
        <v>280</v>
      </c>
      <c r="I70" s="7">
        <f t="shared" ref="I70:I78" si="132">2*P70+E70</f>
        <v>277.66196710091651</v>
      </c>
      <c r="J70" s="7">
        <f>J69</f>
        <v>1.75</v>
      </c>
      <c r="K70" s="52">
        <v>35</v>
      </c>
      <c r="L70" s="7">
        <f t="shared" si="127"/>
        <v>30</v>
      </c>
      <c r="M70" s="7">
        <f t="shared" si="97"/>
        <v>341.81688485320768</v>
      </c>
      <c r="N70" s="7">
        <f t="shared" si="98"/>
        <v>196.05811069871871</v>
      </c>
      <c r="O70" s="7">
        <f t="shared" si="99"/>
        <v>2.1363555303325481</v>
      </c>
      <c r="P70" s="9">
        <f t="shared" si="100"/>
        <v>48.830983550458242</v>
      </c>
      <c r="Q70" s="9">
        <f t="shared" si="101"/>
        <v>123.58222166047975</v>
      </c>
      <c r="R70" s="9">
        <f t="shared" si="114"/>
        <v>78.449398650655439</v>
      </c>
      <c r="S70" s="7">
        <f>10/COS(K70*PI()/180)</f>
        <v>12.207745887614561</v>
      </c>
      <c r="T70" s="7">
        <f t="shared" ref="T70:T78" si="133">10/COS(ATAN((N70+R70-Q70)/H70))</f>
        <v>11.360199637149304</v>
      </c>
      <c r="U70" s="36">
        <f t="shared" si="116"/>
        <v>3.5450917830947986</v>
      </c>
      <c r="V70" s="44">
        <f t="shared" ref="V70:V78" si="134">(P70*J70*(F70^2-G70^2)/2+J70*(F70^3-G70^3)/(6*U70))/1000000</f>
        <v>3.9652798932710747</v>
      </c>
      <c r="W70" s="44">
        <f>(J70*(P70+S70+T70)*(F70-G70)*60+J70*(F70^2-G70^2)*60/(2*U70))/1000000</f>
        <v>2.0930070954295688</v>
      </c>
      <c r="X70" s="81">
        <v>0</v>
      </c>
      <c r="Y70" s="11">
        <f>X70+D70</f>
        <v>5</v>
      </c>
      <c r="Z70" s="7">
        <f t="shared" si="102"/>
        <v>280</v>
      </c>
      <c r="AA70" s="7">
        <f t="shared" si="103"/>
        <v>0</v>
      </c>
      <c r="AB70" s="36">
        <f t="shared" si="104"/>
        <v>1.75</v>
      </c>
      <c r="AC70" s="9">
        <f t="shared" ref="AC70:AC78" si="135">40/COS(ABS(X70)*PI()/180)</f>
        <v>40</v>
      </c>
      <c r="AD70" s="9">
        <f t="shared" si="105"/>
        <v>106.25</v>
      </c>
      <c r="AE70" s="9">
        <f t="shared" si="106"/>
        <v>66.25</v>
      </c>
      <c r="AF70" s="7">
        <f>10/COS(X70*PI()/180)</f>
        <v>10</v>
      </c>
      <c r="AG70" s="7">
        <f t="shared" si="107"/>
        <v>10.101525445522107</v>
      </c>
      <c r="AH70" s="16">
        <f t="shared" si="108"/>
        <v>4</v>
      </c>
      <c r="AI70" s="44">
        <f t="shared" si="109"/>
        <v>3.3445416666666672</v>
      </c>
      <c r="AJ70" s="44">
        <f t="shared" ref="AJ70:AJ78" si="136">(J70*(AC70+AF70+AG70)*(F70-G70)*60+J70*(F70^2-G70^2)*60/(2*AH70))/1000000</f>
        <v>1.7867056274847715</v>
      </c>
      <c r="AK70" s="55">
        <f t="shared" ref="AK70:AK78" si="137">(0.2*0.4-0.05*0.05/2)*(I70/100+0.1)</f>
        <v>0.22653379909197183</v>
      </c>
      <c r="AL70" s="52">
        <f t="shared" si="110"/>
        <v>1.4226860069322549</v>
      </c>
      <c r="AM70" s="52">
        <f t="shared" ref="AM70:AM78" si="138">0.6*0.6*(I70/100+0.2)</f>
        <v>1.0715830815632996</v>
      </c>
      <c r="AN70" s="85">
        <f>IF(X70&gt;0,(E70+E70+N70+AA70)*H70/2/10000*0.4+(E70+N70+AA70+R70+T70+AE70+AG70)/100*2*0.4,(E70+E70+N70-AA70)*H70/2/10000*0.4+(E70+N70-AA70+R70+T70+AE70+AG70)/100*2*0.4)</f>
        <v>7.451679295369189</v>
      </c>
      <c r="AO70" s="86">
        <f>IF(X70&gt;0,(E70+N70+AA70+R70+T70+AE70+AG70)/100*0.8*0.4,(E70+N70-AA70+R70+T70+AE70+AG70)/100*0.8*0.4)</f>
        <v>1.735101550182546</v>
      </c>
    </row>
    <row r="71" spans="1:41" s="1" customFormat="1" ht="26.1" customHeight="1">
      <c r="A71" s="4"/>
      <c r="B71" s="189"/>
      <c r="C71" s="7">
        <v>125</v>
      </c>
      <c r="D71" s="7">
        <v>10</v>
      </c>
      <c r="E71" s="7">
        <v>180</v>
      </c>
      <c r="F71" s="7">
        <f t="shared" si="130"/>
        <v>265</v>
      </c>
      <c r="G71" s="7">
        <f t="shared" si="131"/>
        <v>105</v>
      </c>
      <c r="H71" s="7">
        <f t="shared" si="96"/>
        <v>280</v>
      </c>
      <c r="I71" s="7">
        <f t="shared" si="132"/>
        <v>277.66196710091651</v>
      </c>
      <c r="J71" s="7">
        <f t="shared" ref="J71:J78" si="139">J70</f>
        <v>1.75</v>
      </c>
      <c r="K71" s="52">
        <v>35</v>
      </c>
      <c r="L71" s="7">
        <f t="shared" si="127"/>
        <v>25</v>
      </c>
      <c r="M71" s="7">
        <f t="shared" si="97"/>
        <v>341.81688485320768</v>
      </c>
      <c r="N71" s="7">
        <f t="shared" si="98"/>
        <v>196.05811069871871</v>
      </c>
      <c r="O71" s="7">
        <f t="shared" si="99"/>
        <v>2.1363555303325481</v>
      </c>
      <c r="P71" s="9">
        <f t="shared" si="100"/>
        <v>48.830983550458242</v>
      </c>
      <c r="Q71" s="9">
        <f t="shared" si="101"/>
        <v>123.58222166047975</v>
      </c>
      <c r="R71" s="9">
        <f t="shared" si="114"/>
        <v>78.449398650655439</v>
      </c>
      <c r="S71" s="7">
        <f>10/COS(K71*PI()/180)</f>
        <v>12.207745887614561</v>
      </c>
      <c r="T71" s="7">
        <f t="shared" si="133"/>
        <v>11.360199637149304</v>
      </c>
      <c r="U71" s="36">
        <f t="shared" si="116"/>
        <v>3.5450917830947986</v>
      </c>
      <c r="V71" s="44">
        <f t="shared" si="134"/>
        <v>3.9652798932710747</v>
      </c>
      <c r="W71" s="44">
        <f t="shared" ref="W71:W78" si="140">(J71*(P71+S71+T71)*(F71-G71)*60+J71*(F71^2-G71^2)*60/(2*U71))/1000000</f>
        <v>2.0930070954295688</v>
      </c>
      <c r="X71" s="81">
        <v>0</v>
      </c>
      <c r="Y71" s="11">
        <f>X71+D71</f>
        <v>10</v>
      </c>
      <c r="Z71" s="7">
        <f t="shared" si="102"/>
        <v>280</v>
      </c>
      <c r="AA71" s="7">
        <f t="shared" si="103"/>
        <v>0</v>
      </c>
      <c r="AB71" s="36">
        <f t="shared" si="104"/>
        <v>1.75</v>
      </c>
      <c r="AC71" s="9">
        <f t="shared" si="135"/>
        <v>40</v>
      </c>
      <c r="AD71" s="9">
        <f t="shared" si="105"/>
        <v>106.25</v>
      </c>
      <c r="AE71" s="9">
        <f t="shared" si="106"/>
        <v>66.25</v>
      </c>
      <c r="AF71" s="7">
        <f t="shared" ref="AF71:AF77" si="141">10/COS(X71*PI()/180)</f>
        <v>10</v>
      </c>
      <c r="AG71" s="7">
        <f t="shared" si="107"/>
        <v>10.101525445522107</v>
      </c>
      <c r="AH71" s="16">
        <f t="shared" si="108"/>
        <v>4</v>
      </c>
      <c r="AI71" s="44">
        <f t="shared" si="109"/>
        <v>3.3445416666666672</v>
      </c>
      <c r="AJ71" s="44">
        <f t="shared" si="136"/>
        <v>1.7867056274847715</v>
      </c>
      <c r="AK71" s="55">
        <f t="shared" si="137"/>
        <v>0.22653379909197183</v>
      </c>
      <c r="AL71" s="52">
        <f t="shared" si="110"/>
        <v>1.4226860069322549</v>
      </c>
      <c r="AM71" s="52">
        <f t="shared" si="138"/>
        <v>1.0715830815632996</v>
      </c>
      <c r="AN71" s="85">
        <f t="shared" ref="AN71:AN78" si="142">IF(X71&gt;0,(E71+E71+N71+AA71)*H71/2/10000*0.4+(E71+N71+AA71+R71+T71+AE71+AG71)/100*2*0.4,(E71+E71+N71-AA71)*H71/2/10000*0.4+(E71+N71-AA71+R71+T71+AE71+AG71)/100*2*0.4)</f>
        <v>7.451679295369189</v>
      </c>
      <c r="AO71" s="86">
        <f t="shared" ref="AO71:AO78" si="143">IF(X71&gt;0,(E71+N71+AA71+R71+T71+AE71+AG71)/100*0.8*0.4,(E71+N71-AA71+R71+T71+AE71+AG71)/100*0.8*0.4)</f>
        <v>1.735101550182546</v>
      </c>
    </row>
    <row r="72" spans="1:41" s="1" customFormat="1" ht="26.1" customHeight="1">
      <c r="A72" s="4"/>
      <c r="B72" s="189"/>
      <c r="C72" s="7">
        <v>125</v>
      </c>
      <c r="D72" s="7">
        <v>15</v>
      </c>
      <c r="E72" s="7">
        <v>180</v>
      </c>
      <c r="F72" s="7">
        <f t="shared" si="130"/>
        <v>265</v>
      </c>
      <c r="G72" s="7">
        <f t="shared" si="131"/>
        <v>105</v>
      </c>
      <c r="H72" s="7">
        <f t="shared" si="96"/>
        <v>280</v>
      </c>
      <c r="I72" s="7">
        <f t="shared" si="132"/>
        <v>277.66196710091651</v>
      </c>
      <c r="J72" s="7">
        <f t="shared" si="139"/>
        <v>1.75</v>
      </c>
      <c r="K72" s="52">
        <v>35</v>
      </c>
      <c r="L72" s="7">
        <f>K72-D72</f>
        <v>20</v>
      </c>
      <c r="M72" s="7">
        <f t="shared" si="97"/>
        <v>341.81688485320768</v>
      </c>
      <c r="N72" s="7">
        <f t="shared" si="98"/>
        <v>196.05811069871871</v>
      </c>
      <c r="O72" s="7">
        <f t="shared" si="99"/>
        <v>2.1363555303325481</v>
      </c>
      <c r="P72" s="9">
        <f t="shared" si="100"/>
        <v>48.830983550458242</v>
      </c>
      <c r="Q72" s="9">
        <f t="shared" si="101"/>
        <v>123.58222166047975</v>
      </c>
      <c r="R72" s="9">
        <f t="shared" si="114"/>
        <v>78.449398650655439</v>
      </c>
      <c r="S72" s="7">
        <f>10/COS(K72*PI()/180)</f>
        <v>12.207745887614561</v>
      </c>
      <c r="T72" s="7">
        <f t="shared" si="133"/>
        <v>11.360199637149304</v>
      </c>
      <c r="U72" s="36">
        <f t="shared" si="116"/>
        <v>3.5450917830947986</v>
      </c>
      <c r="V72" s="44">
        <f t="shared" si="134"/>
        <v>3.9652798932710747</v>
      </c>
      <c r="W72" s="44">
        <f t="shared" si="140"/>
        <v>2.0930070954295688</v>
      </c>
      <c r="X72" s="81">
        <v>0</v>
      </c>
      <c r="Y72" s="11">
        <f>X72+D72</f>
        <v>15</v>
      </c>
      <c r="Z72" s="7">
        <f t="shared" si="102"/>
        <v>280</v>
      </c>
      <c r="AA72" s="7">
        <f t="shared" si="103"/>
        <v>0</v>
      </c>
      <c r="AB72" s="36">
        <f t="shared" si="104"/>
        <v>1.75</v>
      </c>
      <c r="AC72" s="9">
        <f t="shared" si="135"/>
        <v>40</v>
      </c>
      <c r="AD72" s="9">
        <f t="shared" si="105"/>
        <v>106.25</v>
      </c>
      <c r="AE72" s="9">
        <f t="shared" si="106"/>
        <v>66.25</v>
      </c>
      <c r="AF72" s="7">
        <f t="shared" si="141"/>
        <v>10</v>
      </c>
      <c r="AG72" s="7">
        <f t="shared" si="107"/>
        <v>10.101525445522107</v>
      </c>
      <c r="AH72" s="16">
        <f t="shared" si="108"/>
        <v>4</v>
      </c>
      <c r="AI72" s="44">
        <f t="shared" si="109"/>
        <v>3.3445416666666672</v>
      </c>
      <c r="AJ72" s="44">
        <f t="shared" si="136"/>
        <v>1.7867056274847715</v>
      </c>
      <c r="AK72" s="55">
        <f t="shared" si="137"/>
        <v>0.22653379909197183</v>
      </c>
      <c r="AL72" s="52">
        <f t="shared" si="110"/>
        <v>1.4226860069322549</v>
      </c>
      <c r="AM72" s="52">
        <f t="shared" si="138"/>
        <v>1.0715830815632996</v>
      </c>
      <c r="AN72" s="85">
        <f t="shared" si="142"/>
        <v>7.451679295369189</v>
      </c>
      <c r="AO72" s="86">
        <f t="shared" si="143"/>
        <v>1.735101550182546</v>
      </c>
    </row>
    <row r="73" spans="1:41" s="1" customFormat="1" ht="26.1" customHeight="1">
      <c r="B73" s="189"/>
      <c r="C73" s="7">
        <v>125</v>
      </c>
      <c r="D73" s="7">
        <v>20</v>
      </c>
      <c r="E73" s="7">
        <v>180</v>
      </c>
      <c r="F73" s="7">
        <f t="shared" si="130"/>
        <v>265</v>
      </c>
      <c r="G73" s="7">
        <f t="shared" si="131"/>
        <v>105</v>
      </c>
      <c r="H73" s="7">
        <f t="shared" si="96"/>
        <v>280</v>
      </c>
      <c r="I73" s="7">
        <f t="shared" si="132"/>
        <v>277.66196710091651</v>
      </c>
      <c r="J73" s="7">
        <f t="shared" si="139"/>
        <v>1.75</v>
      </c>
      <c r="K73" s="52">
        <v>35</v>
      </c>
      <c r="L73" s="7">
        <f t="shared" ref="L73:L84" si="144">K73-D73</f>
        <v>15</v>
      </c>
      <c r="M73" s="7">
        <f t="shared" si="97"/>
        <v>341.81688485320768</v>
      </c>
      <c r="N73" s="7">
        <f t="shared" si="98"/>
        <v>196.05811069871871</v>
      </c>
      <c r="O73" s="7">
        <f t="shared" si="99"/>
        <v>2.1363555303325481</v>
      </c>
      <c r="P73" s="9">
        <f t="shared" si="100"/>
        <v>48.830983550458242</v>
      </c>
      <c r="Q73" s="9">
        <f t="shared" si="101"/>
        <v>123.58222166047975</v>
      </c>
      <c r="R73" s="9">
        <f t="shared" si="114"/>
        <v>78.449398650655439</v>
      </c>
      <c r="S73" s="7">
        <f t="shared" ref="S73:S82" si="145">10/COS(K73*PI()/180)</f>
        <v>12.207745887614561</v>
      </c>
      <c r="T73" s="7">
        <f t="shared" si="133"/>
        <v>11.360199637149304</v>
      </c>
      <c r="U73" s="36">
        <f t="shared" si="116"/>
        <v>3.5450917830947986</v>
      </c>
      <c r="V73" s="44">
        <f t="shared" si="134"/>
        <v>3.9652798932710747</v>
      </c>
      <c r="W73" s="44">
        <f t="shared" si="140"/>
        <v>2.0930070954295688</v>
      </c>
      <c r="X73" s="81">
        <v>0</v>
      </c>
      <c r="Y73" s="11">
        <f t="shared" ref="Y73:Y78" si="146">X73+D73</f>
        <v>20</v>
      </c>
      <c r="Z73" s="7">
        <f t="shared" si="102"/>
        <v>280</v>
      </c>
      <c r="AA73" s="7">
        <f t="shared" si="103"/>
        <v>0</v>
      </c>
      <c r="AB73" s="36">
        <f t="shared" si="104"/>
        <v>1.75</v>
      </c>
      <c r="AC73" s="9">
        <f t="shared" si="135"/>
        <v>40</v>
      </c>
      <c r="AD73" s="9">
        <f t="shared" si="105"/>
        <v>106.25</v>
      </c>
      <c r="AE73" s="9">
        <f t="shared" si="106"/>
        <v>66.25</v>
      </c>
      <c r="AF73" s="7">
        <f t="shared" si="141"/>
        <v>10</v>
      </c>
      <c r="AG73" s="7">
        <f t="shared" si="107"/>
        <v>10.101525445522107</v>
      </c>
      <c r="AH73" s="16">
        <f t="shared" si="108"/>
        <v>4</v>
      </c>
      <c r="AI73" s="44">
        <f t="shared" si="109"/>
        <v>3.3445416666666672</v>
      </c>
      <c r="AJ73" s="44">
        <f t="shared" si="136"/>
        <v>1.7867056274847715</v>
      </c>
      <c r="AK73" s="55">
        <f t="shared" si="137"/>
        <v>0.22653379909197183</v>
      </c>
      <c r="AL73" s="52">
        <f t="shared" si="110"/>
        <v>1.4226860069322549</v>
      </c>
      <c r="AM73" s="52">
        <f t="shared" si="138"/>
        <v>1.0715830815632996</v>
      </c>
      <c r="AN73" s="85">
        <f t="shared" si="142"/>
        <v>7.451679295369189</v>
      </c>
      <c r="AO73" s="86">
        <f t="shared" si="143"/>
        <v>1.735101550182546</v>
      </c>
    </row>
    <row r="74" spans="1:41" s="1" customFormat="1" ht="26.1" customHeight="1">
      <c r="B74" s="189"/>
      <c r="C74" s="7">
        <v>125</v>
      </c>
      <c r="D74" s="7">
        <v>25</v>
      </c>
      <c r="E74" s="7">
        <v>180</v>
      </c>
      <c r="F74" s="7">
        <f t="shared" si="130"/>
        <v>265</v>
      </c>
      <c r="G74" s="7">
        <f t="shared" si="131"/>
        <v>105</v>
      </c>
      <c r="H74" s="7">
        <f t="shared" si="96"/>
        <v>280</v>
      </c>
      <c r="I74" s="7">
        <f t="shared" si="132"/>
        <v>319.47574364968784</v>
      </c>
      <c r="J74" s="7">
        <f t="shared" si="139"/>
        <v>1.75</v>
      </c>
      <c r="K74" s="52">
        <v>55</v>
      </c>
      <c r="L74" s="7">
        <f t="shared" si="144"/>
        <v>30</v>
      </c>
      <c r="M74" s="7">
        <f t="shared" si="97"/>
        <v>488.16510277390739</v>
      </c>
      <c r="N74" s="7">
        <f t="shared" si="98"/>
        <v>399.88144188779205</v>
      </c>
      <c r="O74" s="7">
        <f t="shared" si="99"/>
        <v>3.0510318923369213</v>
      </c>
      <c r="P74" s="9">
        <f t="shared" si="100"/>
        <v>69.737871824843907</v>
      </c>
      <c r="Q74" s="9">
        <f t="shared" si="101"/>
        <v>173.14082995760197</v>
      </c>
      <c r="R74" s="9">
        <f t="shared" si="114"/>
        <v>110.70885523593671</v>
      </c>
      <c r="S74" s="7">
        <f t="shared" si="145"/>
        <v>17.434467956210977</v>
      </c>
      <c r="T74" s="7">
        <f t="shared" si="133"/>
        <v>15.660302686018978</v>
      </c>
      <c r="U74" s="36">
        <f t="shared" si="116"/>
        <v>2.5627893513430156</v>
      </c>
      <c r="V74" s="44">
        <f t="shared" si="134"/>
        <v>5.5986039896668913</v>
      </c>
      <c r="W74" s="44">
        <f t="shared" si="140"/>
        <v>2.9403295024151888</v>
      </c>
      <c r="X74" s="82">
        <v>-20</v>
      </c>
      <c r="Y74" s="11">
        <f t="shared" si="146"/>
        <v>5</v>
      </c>
      <c r="Z74" s="7">
        <f t="shared" si="102"/>
        <v>297.96977629325539</v>
      </c>
      <c r="AA74" s="7">
        <f t="shared" si="103"/>
        <v>101.91166559453666</v>
      </c>
      <c r="AB74" s="36">
        <f t="shared" si="104"/>
        <v>1.8623111018328462</v>
      </c>
      <c r="AC74" s="9">
        <f t="shared" si="135"/>
        <v>42.567110899036486</v>
      </c>
      <c r="AD74" s="9">
        <f t="shared" si="105"/>
        <v>116.6905616467854</v>
      </c>
      <c r="AE74" s="9">
        <f t="shared" si="106"/>
        <v>71.936780063238885</v>
      </c>
      <c r="AF74" s="7">
        <f t="shared" si="141"/>
        <v>10.641777724759121</v>
      </c>
      <c r="AG74" s="7">
        <f t="shared" si="107"/>
        <v>11.288807973121616</v>
      </c>
      <c r="AH74" s="16">
        <f t="shared" si="108"/>
        <v>3.5751168803760511</v>
      </c>
      <c r="AI74" s="44">
        <f t="shared" si="109"/>
        <v>3.6287526397191465</v>
      </c>
      <c r="AJ74" s="44">
        <f t="shared" si="136"/>
        <v>1.9529035100886003</v>
      </c>
      <c r="AK74" s="55">
        <f t="shared" si="137"/>
        <v>0.25946214812412921</v>
      </c>
      <c r="AL74" s="52">
        <f t="shared" si="110"/>
        <v>1.8659120383492311</v>
      </c>
      <c r="AM74" s="52">
        <f t="shared" si="138"/>
        <v>1.2221126771388762</v>
      </c>
      <c r="AN74" s="85">
        <f t="shared" si="142"/>
        <v>9.1851469252548057</v>
      </c>
      <c r="AO74" s="86">
        <f t="shared" si="143"/>
        <v>2.2002064712050298</v>
      </c>
    </row>
    <row r="75" spans="1:41" s="1" customFormat="1" ht="26.1" customHeight="1">
      <c r="B75" s="189"/>
      <c r="C75" s="7">
        <v>125</v>
      </c>
      <c r="D75" s="7">
        <v>30</v>
      </c>
      <c r="E75" s="7">
        <v>180</v>
      </c>
      <c r="F75" s="7">
        <f t="shared" si="130"/>
        <v>265</v>
      </c>
      <c r="G75" s="7">
        <f t="shared" si="131"/>
        <v>105</v>
      </c>
      <c r="H75" s="7">
        <f t="shared" si="96"/>
        <v>280</v>
      </c>
      <c r="I75" s="7">
        <f t="shared" si="132"/>
        <v>319.47574364968784</v>
      </c>
      <c r="J75" s="7">
        <f t="shared" si="139"/>
        <v>1.75</v>
      </c>
      <c r="K75" s="52">
        <v>55</v>
      </c>
      <c r="L75" s="7">
        <f t="shared" si="144"/>
        <v>25</v>
      </c>
      <c r="M75" s="7">
        <f t="shared" si="97"/>
        <v>488.16510277390739</v>
      </c>
      <c r="N75" s="7">
        <f t="shared" si="98"/>
        <v>399.88144188779205</v>
      </c>
      <c r="O75" s="7">
        <f t="shared" si="99"/>
        <v>3.0510318923369213</v>
      </c>
      <c r="P75" s="9">
        <f t="shared" si="100"/>
        <v>69.737871824843907</v>
      </c>
      <c r="Q75" s="9">
        <f t="shared" si="101"/>
        <v>173.14082995760197</v>
      </c>
      <c r="R75" s="9">
        <f t="shared" si="114"/>
        <v>110.70885523593671</v>
      </c>
      <c r="S75" s="7">
        <f t="shared" si="145"/>
        <v>17.434467956210977</v>
      </c>
      <c r="T75" s="7">
        <f t="shared" si="133"/>
        <v>15.660302686018978</v>
      </c>
      <c r="U75" s="36">
        <f t="shared" si="116"/>
        <v>2.5627893513430156</v>
      </c>
      <c r="V75" s="44">
        <f t="shared" si="134"/>
        <v>5.5986039896668913</v>
      </c>
      <c r="W75" s="44">
        <f t="shared" si="140"/>
        <v>2.9403295024151888</v>
      </c>
      <c r="X75" s="82">
        <v>-20</v>
      </c>
      <c r="Y75" s="11">
        <f t="shared" si="146"/>
        <v>10</v>
      </c>
      <c r="Z75" s="7">
        <f t="shared" si="102"/>
        <v>297.96977629325539</v>
      </c>
      <c r="AA75" s="7">
        <f t="shared" si="103"/>
        <v>101.91166559453666</v>
      </c>
      <c r="AB75" s="36">
        <f t="shared" si="104"/>
        <v>1.8623111018328462</v>
      </c>
      <c r="AC75" s="9">
        <f t="shared" si="135"/>
        <v>42.567110899036486</v>
      </c>
      <c r="AD75" s="9">
        <f t="shared" si="105"/>
        <v>116.6905616467854</v>
      </c>
      <c r="AE75" s="9">
        <f t="shared" si="106"/>
        <v>71.936780063238885</v>
      </c>
      <c r="AF75" s="7">
        <f t="shared" si="141"/>
        <v>10.641777724759121</v>
      </c>
      <c r="AG75" s="7">
        <f t="shared" si="107"/>
        <v>11.288807973121616</v>
      </c>
      <c r="AH75" s="16">
        <f t="shared" si="108"/>
        <v>3.5751168803760511</v>
      </c>
      <c r="AI75" s="44">
        <f t="shared" si="109"/>
        <v>3.6287526397191465</v>
      </c>
      <c r="AJ75" s="44">
        <f t="shared" si="136"/>
        <v>1.9529035100886003</v>
      </c>
      <c r="AK75" s="55">
        <f t="shared" si="137"/>
        <v>0.25946214812412921</v>
      </c>
      <c r="AL75" s="52">
        <f t="shared" si="110"/>
        <v>1.8659120383492311</v>
      </c>
      <c r="AM75" s="52">
        <f t="shared" si="138"/>
        <v>1.2221126771388762</v>
      </c>
      <c r="AN75" s="85">
        <f t="shared" si="142"/>
        <v>9.1851469252548057</v>
      </c>
      <c r="AO75" s="86">
        <f t="shared" si="143"/>
        <v>2.2002064712050298</v>
      </c>
    </row>
    <row r="76" spans="1:41" s="1" customFormat="1" ht="26.1" customHeight="1">
      <c r="B76" s="189"/>
      <c r="C76" s="7">
        <v>125</v>
      </c>
      <c r="D76" s="7">
        <v>35</v>
      </c>
      <c r="E76" s="7">
        <v>180</v>
      </c>
      <c r="F76" s="7">
        <f t="shared" si="130"/>
        <v>265</v>
      </c>
      <c r="G76" s="7">
        <f t="shared" si="131"/>
        <v>105</v>
      </c>
      <c r="H76" s="7">
        <f t="shared" si="96"/>
        <v>280</v>
      </c>
      <c r="I76" s="7">
        <f t="shared" si="132"/>
        <v>319.47574364968784</v>
      </c>
      <c r="J76" s="7">
        <f t="shared" si="139"/>
        <v>1.75</v>
      </c>
      <c r="K76" s="52">
        <v>55</v>
      </c>
      <c r="L76" s="7">
        <f t="shared" si="144"/>
        <v>20</v>
      </c>
      <c r="M76" s="7">
        <f t="shared" si="97"/>
        <v>488.16510277390739</v>
      </c>
      <c r="N76" s="7">
        <f t="shared" si="98"/>
        <v>399.88144188779205</v>
      </c>
      <c r="O76" s="7">
        <f t="shared" si="99"/>
        <v>3.0510318923369213</v>
      </c>
      <c r="P76" s="9">
        <f t="shared" si="100"/>
        <v>69.737871824843907</v>
      </c>
      <c r="Q76" s="9">
        <f t="shared" si="101"/>
        <v>173.14082995760197</v>
      </c>
      <c r="R76" s="9">
        <f t="shared" si="114"/>
        <v>110.70885523593671</v>
      </c>
      <c r="S76" s="7">
        <f t="shared" si="145"/>
        <v>17.434467956210977</v>
      </c>
      <c r="T76" s="7">
        <f t="shared" si="133"/>
        <v>15.660302686018978</v>
      </c>
      <c r="U76" s="36">
        <f t="shared" si="116"/>
        <v>2.5627893513430156</v>
      </c>
      <c r="V76" s="44">
        <f t="shared" si="134"/>
        <v>5.5986039896668913</v>
      </c>
      <c r="W76" s="44">
        <f t="shared" si="140"/>
        <v>2.9403295024151888</v>
      </c>
      <c r="X76" s="82">
        <v>-20</v>
      </c>
      <c r="Y76" s="11">
        <f t="shared" si="146"/>
        <v>15</v>
      </c>
      <c r="Z76" s="7">
        <f t="shared" si="102"/>
        <v>297.96977629325539</v>
      </c>
      <c r="AA76" s="7">
        <f t="shared" si="103"/>
        <v>101.91166559453666</v>
      </c>
      <c r="AB76" s="36">
        <f t="shared" si="104"/>
        <v>1.8623111018328462</v>
      </c>
      <c r="AC76" s="9">
        <f t="shared" si="135"/>
        <v>42.567110899036486</v>
      </c>
      <c r="AD76" s="9">
        <f t="shared" si="105"/>
        <v>116.6905616467854</v>
      </c>
      <c r="AE76" s="9">
        <f t="shared" si="106"/>
        <v>71.936780063238885</v>
      </c>
      <c r="AF76" s="7">
        <f t="shared" si="141"/>
        <v>10.641777724759121</v>
      </c>
      <c r="AG76" s="7">
        <f t="shared" si="107"/>
        <v>11.288807973121616</v>
      </c>
      <c r="AH76" s="16">
        <f t="shared" si="108"/>
        <v>3.5751168803760511</v>
      </c>
      <c r="AI76" s="44">
        <f t="shared" si="109"/>
        <v>3.6287526397191465</v>
      </c>
      <c r="AJ76" s="44">
        <f t="shared" si="136"/>
        <v>1.9529035100886003</v>
      </c>
      <c r="AK76" s="55">
        <f t="shared" si="137"/>
        <v>0.25946214812412921</v>
      </c>
      <c r="AL76" s="52">
        <f t="shared" si="110"/>
        <v>1.8659120383492311</v>
      </c>
      <c r="AM76" s="52">
        <f t="shared" si="138"/>
        <v>1.2221126771388762</v>
      </c>
      <c r="AN76" s="85">
        <f t="shared" si="142"/>
        <v>9.1851469252548057</v>
      </c>
      <c r="AO76" s="86">
        <f t="shared" si="143"/>
        <v>2.2002064712050298</v>
      </c>
    </row>
    <row r="77" spans="1:41" s="1" customFormat="1" ht="26.1" customHeight="1">
      <c r="B77" s="189"/>
      <c r="C77" s="7">
        <v>125</v>
      </c>
      <c r="D77" s="7">
        <v>40</v>
      </c>
      <c r="E77" s="7">
        <v>180</v>
      </c>
      <c r="F77" s="7">
        <f t="shared" si="130"/>
        <v>265</v>
      </c>
      <c r="G77" s="7">
        <f t="shared" si="131"/>
        <v>105</v>
      </c>
      <c r="H77" s="7">
        <f t="shared" si="96"/>
        <v>280</v>
      </c>
      <c r="I77" s="7">
        <f t="shared" si="132"/>
        <v>319.47574364968784</v>
      </c>
      <c r="J77" s="7">
        <f t="shared" si="139"/>
        <v>1.75</v>
      </c>
      <c r="K77" s="52">
        <v>55</v>
      </c>
      <c r="L77" s="7">
        <f t="shared" si="144"/>
        <v>15</v>
      </c>
      <c r="M77" s="7">
        <f t="shared" si="97"/>
        <v>488.16510277390739</v>
      </c>
      <c r="N77" s="7">
        <f t="shared" si="98"/>
        <v>399.88144188779205</v>
      </c>
      <c r="O77" s="7">
        <f t="shared" si="99"/>
        <v>3.0510318923369213</v>
      </c>
      <c r="P77" s="9">
        <f t="shared" si="100"/>
        <v>69.737871824843907</v>
      </c>
      <c r="Q77" s="9">
        <f t="shared" si="101"/>
        <v>173.14082995760197</v>
      </c>
      <c r="R77" s="9">
        <f t="shared" si="114"/>
        <v>110.70885523593671</v>
      </c>
      <c r="S77" s="7">
        <f t="shared" si="145"/>
        <v>17.434467956210977</v>
      </c>
      <c r="T77" s="7">
        <f t="shared" si="133"/>
        <v>15.660302686018978</v>
      </c>
      <c r="U77" s="36">
        <f t="shared" si="116"/>
        <v>2.5627893513430156</v>
      </c>
      <c r="V77" s="44">
        <f t="shared" si="134"/>
        <v>5.5986039896668913</v>
      </c>
      <c r="W77" s="44">
        <f t="shared" si="140"/>
        <v>2.9403295024151888</v>
      </c>
      <c r="X77" s="82">
        <v>-20</v>
      </c>
      <c r="Y77" s="11">
        <f t="shared" si="146"/>
        <v>20</v>
      </c>
      <c r="Z77" s="7">
        <f t="shared" si="102"/>
        <v>297.96977629325539</v>
      </c>
      <c r="AA77" s="7">
        <f t="shared" si="103"/>
        <v>101.91166559453666</v>
      </c>
      <c r="AB77" s="36">
        <f t="shared" si="104"/>
        <v>1.8623111018328462</v>
      </c>
      <c r="AC77" s="9">
        <f t="shared" si="135"/>
        <v>42.567110899036486</v>
      </c>
      <c r="AD77" s="9">
        <f t="shared" si="105"/>
        <v>116.6905616467854</v>
      </c>
      <c r="AE77" s="9">
        <f t="shared" si="106"/>
        <v>71.936780063238885</v>
      </c>
      <c r="AF77" s="7">
        <f t="shared" si="141"/>
        <v>10.641777724759121</v>
      </c>
      <c r="AG77" s="7">
        <f t="shared" si="107"/>
        <v>11.288807973121616</v>
      </c>
      <c r="AH77" s="16">
        <f t="shared" si="108"/>
        <v>3.5751168803760511</v>
      </c>
      <c r="AI77" s="44">
        <f t="shared" si="109"/>
        <v>3.6287526397191465</v>
      </c>
      <c r="AJ77" s="44">
        <f t="shared" si="136"/>
        <v>1.9529035100886003</v>
      </c>
      <c r="AK77" s="55">
        <f t="shared" si="137"/>
        <v>0.25946214812412921</v>
      </c>
      <c r="AL77" s="52">
        <f t="shared" si="110"/>
        <v>1.8659120383492311</v>
      </c>
      <c r="AM77" s="52">
        <f t="shared" si="138"/>
        <v>1.2221126771388762</v>
      </c>
      <c r="AN77" s="85">
        <f t="shared" si="142"/>
        <v>9.1851469252548057</v>
      </c>
      <c r="AO77" s="86">
        <f t="shared" si="143"/>
        <v>2.2002064712050298</v>
      </c>
    </row>
    <row r="78" spans="1:41" s="1" customFormat="1" ht="26.1" customHeight="1" thickBot="1">
      <c r="B78" s="190"/>
      <c r="C78" s="12">
        <v>125</v>
      </c>
      <c r="D78" s="12">
        <v>45</v>
      </c>
      <c r="E78" s="12">
        <v>180</v>
      </c>
      <c r="F78" s="12">
        <f t="shared" si="130"/>
        <v>265</v>
      </c>
      <c r="G78" s="12">
        <f t="shared" si="131"/>
        <v>105</v>
      </c>
      <c r="H78" s="12">
        <f t="shared" si="96"/>
        <v>280</v>
      </c>
      <c r="I78" s="12">
        <f t="shared" si="132"/>
        <v>319.47574364968784</v>
      </c>
      <c r="J78" s="12">
        <f t="shared" si="139"/>
        <v>1.75</v>
      </c>
      <c r="K78" s="57">
        <v>55</v>
      </c>
      <c r="L78" s="12">
        <f t="shared" si="144"/>
        <v>10</v>
      </c>
      <c r="M78" s="12">
        <f t="shared" si="97"/>
        <v>488.16510277390739</v>
      </c>
      <c r="N78" s="12">
        <f t="shared" si="98"/>
        <v>399.88144188779205</v>
      </c>
      <c r="O78" s="12">
        <f t="shared" si="99"/>
        <v>3.0510318923369213</v>
      </c>
      <c r="P78" s="13">
        <f t="shared" si="100"/>
        <v>69.737871824843907</v>
      </c>
      <c r="Q78" s="13">
        <f t="shared" si="101"/>
        <v>173.14082995760197</v>
      </c>
      <c r="R78" s="13">
        <f t="shared" si="114"/>
        <v>110.70885523593671</v>
      </c>
      <c r="S78" s="12">
        <f t="shared" si="145"/>
        <v>17.434467956210977</v>
      </c>
      <c r="T78" s="12">
        <f t="shared" si="133"/>
        <v>15.660302686018978</v>
      </c>
      <c r="U78" s="37">
        <f t="shared" si="116"/>
        <v>2.5627893513430156</v>
      </c>
      <c r="V78" s="45">
        <f t="shared" si="134"/>
        <v>5.5986039896668913</v>
      </c>
      <c r="W78" s="45">
        <f t="shared" si="140"/>
        <v>2.9403295024151888</v>
      </c>
      <c r="X78" s="83">
        <v>-20</v>
      </c>
      <c r="Y78" s="14">
        <f t="shared" si="146"/>
        <v>25</v>
      </c>
      <c r="Z78" s="12">
        <f t="shared" si="102"/>
        <v>297.96977629325539</v>
      </c>
      <c r="AA78" s="12">
        <f t="shared" si="103"/>
        <v>101.91166559453666</v>
      </c>
      <c r="AB78" s="37">
        <f t="shared" si="104"/>
        <v>1.8623111018328462</v>
      </c>
      <c r="AC78" s="13">
        <f t="shared" si="135"/>
        <v>42.567110899036486</v>
      </c>
      <c r="AD78" s="13">
        <f t="shared" si="105"/>
        <v>116.6905616467854</v>
      </c>
      <c r="AE78" s="13">
        <f t="shared" si="106"/>
        <v>71.936780063238885</v>
      </c>
      <c r="AF78" s="12">
        <f>10/COS(X78*PI()/180)</f>
        <v>10.641777724759121</v>
      </c>
      <c r="AG78" s="12">
        <f t="shared" si="107"/>
        <v>11.288807973121616</v>
      </c>
      <c r="AH78" s="17">
        <f t="shared" si="108"/>
        <v>3.5751168803760511</v>
      </c>
      <c r="AI78" s="45">
        <f t="shared" si="109"/>
        <v>3.6287526397191465</v>
      </c>
      <c r="AJ78" s="45">
        <f t="shared" si="136"/>
        <v>1.9529035100886003</v>
      </c>
      <c r="AK78" s="56">
        <f t="shared" si="137"/>
        <v>0.25946214812412921</v>
      </c>
      <c r="AL78" s="57">
        <f t="shared" si="110"/>
        <v>1.8659120383492311</v>
      </c>
      <c r="AM78" s="57">
        <f t="shared" si="138"/>
        <v>1.2221126771388762</v>
      </c>
      <c r="AN78" s="87">
        <f t="shared" si="142"/>
        <v>9.1851469252548057</v>
      </c>
      <c r="AO78" s="88">
        <f t="shared" si="143"/>
        <v>2.2002064712050298</v>
      </c>
    </row>
    <row r="79" spans="1:41" s="1" customFormat="1" ht="26.1" customHeight="1">
      <c r="A79" s="2"/>
      <c r="B79" s="19" t="s">
        <v>18</v>
      </c>
      <c r="C79" s="73" t="s">
        <v>18</v>
      </c>
      <c r="D79" s="191" t="s">
        <v>12</v>
      </c>
      <c r="E79" s="6" t="s">
        <v>21</v>
      </c>
      <c r="F79" s="204" t="s">
        <v>48</v>
      </c>
      <c r="G79" s="204" t="s">
        <v>49</v>
      </c>
      <c r="H79" s="206" t="s">
        <v>1</v>
      </c>
      <c r="I79" s="6" t="s">
        <v>17</v>
      </c>
      <c r="J79" s="206" t="s">
        <v>3</v>
      </c>
      <c r="K79" s="191" t="s">
        <v>27</v>
      </c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 t="s">
        <v>28</v>
      </c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2" t="s">
        <v>17</v>
      </c>
      <c r="AL79" s="192"/>
      <c r="AM79" s="192"/>
      <c r="AN79" s="6" t="s">
        <v>23</v>
      </c>
      <c r="AO79" s="193" t="s">
        <v>24</v>
      </c>
    </row>
    <row r="80" spans="1:41" s="1" customFormat="1" ht="26.1" customHeight="1">
      <c r="A80" s="2"/>
      <c r="B80" s="20" t="s">
        <v>19</v>
      </c>
      <c r="C80" s="74" t="s">
        <v>19</v>
      </c>
      <c r="D80" s="208"/>
      <c r="E80" s="22" t="s">
        <v>46</v>
      </c>
      <c r="F80" s="205"/>
      <c r="G80" s="205"/>
      <c r="H80" s="199"/>
      <c r="I80" s="23" t="s">
        <v>29</v>
      </c>
      <c r="J80" s="207"/>
      <c r="K80" s="78" t="s">
        <v>42</v>
      </c>
      <c r="L80" s="21" t="s">
        <v>43</v>
      </c>
      <c r="M80" s="10" t="s">
        <v>0</v>
      </c>
      <c r="N80" s="10" t="s">
        <v>2</v>
      </c>
      <c r="O80" s="10" t="s">
        <v>30</v>
      </c>
      <c r="P80" s="10" t="s">
        <v>4</v>
      </c>
      <c r="Q80" s="10" t="s">
        <v>36</v>
      </c>
      <c r="R80" s="10" t="s">
        <v>38</v>
      </c>
      <c r="S80" s="10" t="s">
        <v>5</v>
      </c>
      <c r="T80" s="10" t="s">
        <v>6</v>
      </c>
      <c r="U80" s="195" t="s">
        <v>7</v>
      </c>
      <c r="V80" s="7" t="s">
        <v>31</v>
      </c>
      <c r="W80" s="7" t="s">
        <v>32</v>
      </c>
      <c r="X80" s="78" t="s">
        <v>45</v>
      </c>
      <c r="Y80" s="21" t="s">
        <v>44</v>
      </c>
      <c r="Z80" s="10" t="s">
        <v>33</v>
      </c>
      <c r="AA80" s="10" t="s">
        <v>15</v>
      </c>
      <c r="AB80" s="41" t="s">
        <v>16</v>
      </c>
      <c r="AC80" s="10" t="s">
        <v>8</v>
      </c>
      <c r="AD80" s="10" t="s">
        <v>37</v>
      </c>
      <c r="AE80" s="10" t="s">
        <v>39</v>
      </c>
      <c r="AF80" s="10" t="s">
        <v>9</v>
      </c>
      <c r="AG80" s="10" t="s">
        <v>10</v>
      </c>
      <c r="AH80" s="197" t="s">
        <v>11</v>
      </c>
      <c r="AI80" s="7" t="s">
        <v>31</v>
      </c>
      <c r="AJ80" s="7" t="s">
        <v>32</v>
      </c>
      <c r="AK80" s="52" t="s">
        <v>22</v>
      </c>
      <c r="AL80" s="52" t="s">
        <v>25</v>
      </c>
      <c r="AM80" s="52" t="s">
        <v>26</v>
      </c>
      <c r="AN80" s="8" t="s">
        <v>14</v>
      </c>
      <c r="AO80" s="194"/>
    </row>
    <row r="81" spans="1:41" s="1" customFormat="1" ht="29.45" customHeight="1" thickBot="1">
      <c r="A81" s="3"/>
      <c r="B81" s="76" t="s">
        <v>47</v>
      </c>
      <c r="C81" s="75" t="s">
        <v>47</v>
      </c>
      <c r="D81" s="22" t="s">
        <v>34</v>
      </c>
      <c r="E81" s="22" t="s">
        <v>20</v>
      </c>
      <c r="F81" s="22" t="s">
        <v>13</v>
      </c>
      <c r="G81" s="22" t="s">
        <v>13</v>
      </c>
      <c r="H81" s="22" t="s">
        <v>13</v>
      </c>
      <c r="I81" s="22" t="s">
        <v>13</v>
      </c>
      <c r="J81" s="199"/>
      <c r="K81" s="79" t="s">
        <v>34</v>
      </c>
      <c r="L81" s="22" t="s">
        <v>34</v>
      </c>
      <c r="M81" s="22" t="s">
        <v>13</v>
      </c>
      <c r="N81" s="22" t="s">
        <v>13</v>
      </c>
      <c r="O81" s="22"/>
      <c r="P81" s="22" t="s">
        <v>13</v>
      </c>
      <c r="Q81" s="22" t="s">
        <v>13</v>
      </c>
      <c r="R81" s="22" t="s">
        <v>13</v>
      </c>
      <c r="S81" s="22" t="s">
        <v>13</v>
      </c>
      <c r="T81" s="22" t="s">
        <v>13</v>
      </c>
      <c r="U81" s="196"/>
      <c r="V81" s="199" t="s">
        <v>35</v>
      </c>
      <c r="W81" s="199"/>
      <c r="X81" s="79" t="s">
        <v>34</v>
      </c>
      <c r="Y81" s="22" t="s">
        <v>34</v>
      </c>
      <c r="Z81" s="22" t="s">
        <v>13</v>
      </c>
      <c r="AA81" s="22" t="s">
        <v>13</v>
      </c>
      <c r="AB81" s="42"/>
      <c r="AC81" s="22" t="s">
        <v>13</v>
      </c>
      <c r="AD81" s="22" t="s">
        <v>13</v>
      </c>
      <c r="AE81" s="22" t="s">
        <v>13</v>
      </c>
      <c r="AF81" s="22" t="s">
        <v>13</v>
      </c>
      <c r="AG81" s="22" t="s">
        <v>13</v>
      </c>
      <c r="AH81" s="198"/>
      <c r="AI81" s="199" t="s">
        <v>35</v>
      </c>
      <c r="AJ81" s="199"/>
      <c r="AK81" s="53" t="s">
        <v>51</v>
      </c>
      <c r="AL81" s="200" t="s">
        <v>35</v>
      </c>
      <c r="AM81" s="201"/>
      <c r="AN81" s="202" t="s">
        <v>73</v>
      </c>
      <c r="AO81" s="203"/>
    </row>
    <row r="82" spans="1:41" s="1" customFormat="1" ht="26.1" customHeight="1">
      <c r="A82" s="3"/>
      <c r="B82" s="188">
        <v>150</v>
      </c>
      <c r="C82" s="5">
        <v>150</v>
      </c>
      <c r="D82" s="5">
        <v>0</v>
      </c>
      <c r="E82" s="5">
        <v>180</v>
      </c>
      <c r="F82" s="5">
        <f>C82+20+E82-60</f>
        <v>290</v>
      </c>
      <c r="G82" s="5">
        <f>C82-20</f>
        <v>130</v>
      </c>
      <c r="H82" s="5">
        <f t="shared" si="96"/>
        <v>280</v>
      </c>
      <c r="I82" s="5">
        <f>2*P82+E82</f>
        <v>272.37604307034013</v>
      </c>
      <c r="J82" s="5">
        <v>1.75</v>
      </c>
      <c r="K82" s="51">
        <v>30</v>
      </c>
      <c r="L82" s="5">
        <f t="shared" si="144"/>
        <v>30</v>
      </c>
      <c r="M82" s="5">
        <f t="shared" si="97"/>
        <v>323.31615074619043</v>
      </c>
      <c r="N82" s="5">
        <f t="shared" ref="N82:N101" si="147">H82*TAN(K82*PI()/180)</f>
        <v>161.65807537309522</v>
      </c>
      <c r="O82" s="5">
        <f t="shared" si="99"/>
        <v>2.0207259421636898</v>
      </c>
      <c r="P82" s="24">
        <f t="shared" si="100"/>
        <v>46.188021535170058</v>
      </c>
      <c r="Q82" s="24">
        <f t="shared" si="101"/>
        <v>124.32275796549942</v>
      </c>
      <c r="R82" s="24">
        <f t="shared" si="114"/>
        <v>81.213937866007356</v>
      </c>
      <c r="S82" s="5">
        <f t="shared" si="145"/>
        <v>11.547005383792515</v>
      </c>
      <c r="T82" s="5">
        <f>10/COS(ATAN((N82+R82-Q82)/H82))</f>
        <v>10.859370420329435</v>
      </c>
      <c r="U82" s="35">
        <f t="shared" si="116"/>
        <v>3.7115374447904514</v>
      </c>
      <c r="V82" s="25">
        <f>(P82*J82*(F82^2-G82^2)/2+J82*(F82^3-G82^3)/(6*U82))/1000000</f>
        <v>4.4597870593762003</v>
      </c>
      <c r="W82" s="25">
        <f>(J82*(P82+S82+T82)*(F82-G82)*60+J82*(F82^2-G82^2)*60/(2*U82))/1000000</f>
        <v>2.1029353584939057</v>
      </c>
      <c r="X82" s="80">
        <v>30</v>
      </c>
      <c r="Y82" s="72">
        <f>X82+D82</f>
        <v>30</v>
      </c>
      <c r="Z82" s="5">
        <f t="shared" si="102"/>
        <v>323.31615074619043</v>
      </c>
      <c r="AA82" s="5">
        <f t="shared" ref="AA82:AA101" si="148">H82*TAN(ABS(X82)*PI()/180)</f>
        <v>161.65807537309522</v>
      </c>
      <c r="AB82" s="35">
        <f t="shared" si="104"/>
        <v>2.0207259421636898</v>
      </c>
      <c r="AC82" s="24">
        <f>40/COS(ABS(X82)*PI()/180)</f>
        <v>46.188021535170058</v>
      </c>
      <c r="AD82" s="24">
        <f t="shared" si="105"/>
        <v>124.32275796549942</v>
      </c>
      <c r="AE82" s="24">
        <f t="shared" si="106"/>
        <v>81.213937866007356</v>
      </c>
      <c r="AF82" s="5">
        <f>10/COS(X82*PI()/180)</f>
        <v>11.547005383792515</v>
      </c>
      <c r="AG82" s="5">
        <f t="shared" si="107"/>
        <v>10.859370420329435</v>
      </c>
      <c r="AH82" s="26">
        <f t="shared" si="108"/>
        <v>3.7115374447904514</v>
      </c>
      <c r="AI82" s="25">
        <f t="shared" si="109"/>
        <v>4.4597870593762003</v>
      </c>
      <c r="AJ82" s="25">
        <f>(J82*(AC82+AF82+AG82)*(F82-G82)*60+J82*(F82^2-G82^2)*60/(2*AH82))/1000000</f>
        <v>2.1029353584939057</v>
      </c>
      <c r="AK82" s="54">
        <f>(0.2*0.4-0.05*0.05/2)*(I82/100+0.1)</f>
        <v>0.2223711339178929</v>
      </c>
      <c r="AL82" s="51">
        <f t="shared" ref="AL82:AL101" si="149">(F82/100*I82/100-PI()*((E82+2*20)/100)^2/4)*40/100</f>
        <v>1.6390312552784851</v>
      </c>
      <c r="AM82" s="51">
        <f>0.6*0.6*(I82/100+0.2)</f>
        <v>1.0525537550532245</v>
      </c>
      <c r="AN82" s="89">
        <f>IF(X82&gt;0,(E82+E82+N82+AA82)*H82/2/10000*0.4+(E82+N82+AA82+R82+T82+AE82+AG82)/100*2*0.4,(E82+E82+N82-AA82)*H82/2/10000*0.4+(E82+N82-AA82+R82+T82+AE82+AG82)/100*2*0.4)</f>
        <v>9.3262725827295796</v>
      </c>
      <c r="AO82" s="90">
        <f>IF(X82&gt;0,(E82+N82+AA82+R82+T82+AE82+AG82)/100*0.8*0.4,(E82+N82-AA82+R82+T82+AE82+AG82)/100*0.8*0.4)</f>
        <v>2.199880855420365</v>
      </c>
    </row>
    <row r="83" spans="1:41" s="1" customFormat="1" ht="26.1" customHeight="1">
      <c r="A83" s="4"/>
      <c r="B83" s="189"/>
      <c r="C83" s="7">
        <v>150</v>
      </c>
      <c r="D83" s="7">
        <v>5</v>
      </c>
      <c r="E83" s="7">
        <v>180</v>
      </c>
      <c r="F83" s="7">
        <f t="shared" ref="F83:F91" si="150">C83+20+E83-60</f>
        <v>290</v>
      </c>
      <c r="G83" s="7">
        <f t="shared" ref="G83:G91" si="151">C83-20</f>
        <v>130</v>
      </c>
      <c r="H83" s="7">
        <f t="shared" si="96"/>
        <v>280</v>
      </c>
      <c r="I83" s="7">
        <f t="shared" ref="I83:I91" si="152">2*P83+E83</f>
        <v>277.66196710091651</v>
      </c>
      <c r="J83" s="7">
        <f>J82</f>
        <v>1.75</v>
      </c>
      <c r="K83" s="52">
        <v>35</v>
      </c>
      <c r="L83" s="7">
        <f t="shared" si="144"/>
        <v>30</v>
      </c>
      <c r="M83" s="7">
        <f t="shared" si="97"/>
        <v>341.81688485320768</v>
      </c>
      <c r="N83" s="7">
        <f t="shared" si="147"/>
        <v>196.05811069871871</v>
      </c>
      <c r="O83" s="7">
        <f t="shared" si="99"/>
        <v>2.1363555303325481</v>
      </c>
      <c r="P83" s="9">
        <f t="shared" si="100"/>
        <v>48.830983550458242</v>
      </c>
      <c r="Q83" s="9">
        <f t="shared" si="101"/>
        <v>130.63422525576479</v>
      </c>
      <c r="R83" s="9">
        <f t="shared" si="114"/>
        <v>85.501402245940483</v>
      </c>
      <c r="S83" s="7">
        <f>10/COS(K83*PI()/180)</f>
        <v>12.207745887614561</v>
      </c>
      <c r="T83" s="7">
        <f t="shared" ref="T83:T91" si="153">10/COS(ATAN((N83+R83-Q83)/H83))</f>
        <v>11.360199637149304</v>
      </c>
      <c r="U83" s="36">
        <f t="shared" si="116"/>
        <v>3.5450917830947986</v>
      </c>
      <c r="V83" s="44">
        <f t="shared" ref="V83:V91" si="154">(P83*J83*(F83^2-G83^2)/2+J83*(F83^3-G83^3)/(6*U83))/1000000</f>
        <v>4.6970725769435457</v>
      </c>
      <c r="W83" s="44">
        <f>(J83*(P83+S83+T83)*(F83-G83)*60+J83*(F83^2-G83^2)*60/(2*U83))/1000000</f>
        <v>2.2114807558303573</v>
      </c>
      <c r="X83" s="81">
        <v>0</v>
      </c>
      <c r="Y83" s="11">
        <f>X83+D83</f>
        <v>5</v>
      </c>
      <c r="Z83" s="7">
        <f t="shared" si="102"/>
        <v>280</v>
      </c>
      <c r="AA83" s="7">
        <f t="shared" si="148"/>
        <v>0</v>
      </c>
      <c r="AB83" s="36">
        <f t="shared" si="104"/>
        <v>1.75</v>
      </c>
      <c r="AC83" s="9">
        <f t="shared" ref="AC83:AC91" si="155">40/COS(ABS(X83)*PI()/180)</f>
        <v>40</v>
      </c>
      <c r="AD83" s="9">
        <f t="shared" si="105"/>
        <v>112.5</v>
      </c>
      <c r="AE83" s="9">
        <f t="shared" si="106"/>
        <v>72.5</v>
      </c>
      <c r="AF83" s="7">
        <f>10/COS(X83*PI()/180)</f>
        <v>10</v>
      </c>
      <c r="AG83" s="7">
        <f t="shared" si="107"/>
        <v>10.101525445522107</v>
      </c>
      <c r="AH83" s="16">
        <f t="shared" si="108"/>
        <v>4</v>
      </c>
      <c r="AI83" s="44">
        <f t="shared" si="109"/>
        <v>3.9701666666666671</v>
      </c>
      <c r="AJ83" s="44">
        <f t="shared" ref="AJ83:AJ91" si="156">(J83*(AC83+AF83+AG83)*(F83-G83)*60+J83*(F83^2-G83^2)*60/(2*AH83))/1000000</f>
        <v>1.8917056274847714</v>
      </c>
      <c r="AK83" s="55">
        <f t="shared" ref="AK83:AK91" si="157">(0.2*0.4-0.05*0.05/2)*(I83/100+0.1)</f>
        <v>0.22653379909197183</v>
      </c>
      <c r="AL83" s="52">
        <f t="shared" si="149"/>
        <v>1.7003479740331715</v>
      </c>
      <c r="AM83" s="52">
        <f t="shared" ref="AM83:AM91" si="158">0.6*0.6*(I83/100+0.2)</f>
        <v>1.0715830815632996</v>
      </c>
      <c r="AN83" s="85">
        <f>IF(X83&gt;0,(E83+E83+N83+AA83)*H83/2/10000*0.4+(E83+N83+AA83+R83+T83+AE83+AG83)/100*2*0.4,(E83+E83+N83-AA83)*H83/2/10000*0.4+(E83+N83-AA83+R83+T83+AE83+AG83)/100*2*0.4)</f>
        <v>7.5580953241314699</v>
      </c>
      <c r="AO83" s="86">
        <f>IF(X83&gt;0,(E83+N83+AA83+R83+T83+AE83+AG83)/100*0.8*0.4,(E83+N83-AA83+R83+T83+AE83+AG83)/100*0.8*0.4)</f>
        <v>1.7776679616874582</v>
      </c>
    </row>
    <row r="84" spans="1:41" s="1" customFormat="1" ht="26.1" customHeight="1">
      <c r="A84" s="4"/>
      <c r="B84" s="189"/>
      <c r="C84" s="7">
        <v>150</v>
      </c>
      <c r="D84" s="7">
        <v>10</v>
      </c>
      <c r="E84" s="7">
        <v>180</v>
      </c>
      <c r="F84" s="7">
        <f t="shared" si="150"/>
        <v>290</v>
      </c>
      <c r="G84" s="7">
        <f t="shared" si="151"/>
        <v>130</v>
      </c>
      <c r="H84" s="7">
        <f t="shared" si="96"/>
        <v>280</v>
      </c>
      <c r="I84" s="7">
        <f t="shared" si="152"/>
        <v>277.66196710091651</v>
      </c>
      <c r="J84" s="7">
        <f t="shared" ref="J84:J91" si="159">J83</f>
        <v>1.75</v>
      </c>
      <c r="K84" s="52">
        <v>35</v>
      </c>
      <c r="L84" s="7">
        <f t="shared" si="144"/>
        <v>25</v>
      </c>
      <c r="M84" s="7">
        <f t="shared" si="97"/>
        <v>341.81688485320768</v>
      </c>
      <c r="N84" s="7">
        <f t="shared" si="147"/>
        <v>196.05811069871871</v>
      </c>
      <c r="O84" s="7">
        <f t="shared" si="99"/>
        <v>2.1363555303325481</v>
      </c>
      <c r="P84" s="9">
        <f t="shared" si="100"/>
        <v>48.830983550458242</v>
      </c>
      <c r="Q84" s="9">
        <f t="shared" si="101"/>
        <v>130.63422525576479</v>
      </c>
      <c r="R84" s="9">
        <f t="shared" si="114"/>
        <v>85.501402245940483</v>
      </c>
      <c r="S84" s="7">
        <f>10/COS(K84*PI()/180)</f>
        <v>12.207745887614561</v>
      </c>
      <c r="T84" s="7">
        <f t="shared" si="153"/>
        <v>11.360199637149304</v>
      </c>
      <c r="U84" s="36">
        <f t="shared" si="116"/>
        <v>3.5450917830947986</v>
      </c>
      <c r="V84" s="44">
        <f t="shared" si="154"/>
        <v>4.6970725769435457</v>
      </c>
      <c r="W84" s="44">
        <f t="shared" ref="W84:W91" si="160">(J84*(P84+S84+T84)*(F84-G84)*60+J84*(F84^2-G84^2)*60/(2*U84))/1000000</f>
        <v>2.2114807558303573</v>
      </c>
      <c r="X84" s="81">
        <v>0</v>
      </c>
      <c r="Y84" s="11">
        <f>X84+D84</f>
        <v>10</v>
      </c>
      <c r="Z84" s="7">
        <f t="shared" si="102"/>
        <v>280</v>
      </c>
      <c r="AA84" s="7">
        <f t="shared" si="148"/>
        <v>0</v>
      </c>
      <c r="AB84" s="36">
        <f t="shared" si="104"/>
        <v>1.75</v>
      </c>
      <c r="AC84" s="9">
        <f t="shared" si="155"/>
        <v>40</v>
      </c>
      <c r="AD84" s="9">
        <f t="shared" si="105"/>
        <v>112.5</v>
      </c>
      <c r="AE84" s="9">
        <f t="shared" si="106"/>
        <v>72.5</v>
      </c>
      <c r="AF84" s="7">
        <f t="shared" ref="AF84:AF90" si="161">10/COS(X84*PI()/180)</f>
        <v>10</v>
      </c>
      <c r="AG84" s="7">
        <f t="shared" si="107"/>
        <v>10.101525445522107</v>
      </c>
      <c r="AH84" s="16">
        <f t="shared" si="108"/>
        <v>4</v>
      </c>
      <c r="AI84" s="44">
        <f t="shared" si="109"/>
        <v>3.9701666666666671</v>
      </c>
      <c r="AJ84" s="44">
        <f t="shared" si="156"/>
        <v>1.8917056274847714</v>
      </c>
      <c r="AK84" s="55">
        <f t="shared" si="157"/>
        <v>0.22653379909197183</v>
      </c>
      <c r="AL84" s="52">
        <f t="shared" si="149"/>
        <v>1.7003479740331715</v>
      </c>
      <c r="AM84" s="52">
        <f t="shared" si="158"/>
        <v>1.0715830815632996</v>
      </c>
      <c r="AN84" s="85">
        <f t="shared" ref="AN84:AN91" si="162">IF(X84&gt;0,(E84+E84+N84+AA84)*H84/2/10000*0.4+(E84+N84+AA84+R84+T84+AE84+AG84)/100*2*0.4,(E84+E84+N84-AA84)*H84/2/10000*0.4+(E84+N84-AA84+R84+T84+AE84+AG84)/100*2*0.4)</f>
        <v>7.5580953241314699</v>
      </c>
      <c r="AO84" s="86">
        <f t="shared" ref="AO84:AO91" si="163">IF(X84&gt;0,(E84+N84+AA84+R84+T84+AE84+AG84)/100*0.8*0.4,(E84+N84-AA84+R84+T84+AE84+AG84)/100*0.8*0.4)</f>
        <v>1.7776679616874582</v>
      </c>
    </row>
    <row r="85" spans="1:41" s="1" customFormat="1" ht="26.1" customHeight="1">
      <c r="A85" s="4"/>
      <c r="B85" s="189"/>
      <c r="C85" s="7">
        <v>150</v>
      </c>
      <c r="D85" s="7">
        <v>15</v>
      </c>
      <c r="E85" s="7">
        <v>180</v>
      </c>
      <c r="F85" s="7">
        <f t="shared" si="150"/>
        <v>290</v>
      </c>
      <c r="G85" s="7">
        <f t="shared" si="151"/>
        <v>130</v>
      </c>
      <c r="H85" s="7">
        <f t="shared" si="96"/>
        <v>280</v>
      </c>
      <c r="I85" s="7">
        <f t="shared" si="152"/>
        <v>277.66196710091651</v>
      </c>
      <c r="J85" s="7">
        <f t="shared" si="159"/>
        <v>1.75</v>
      </c>
      <c r="K85" s="52">
        <v>35</v>
      </c>
      <c r="L85" s="7">
        <f>K85-D85</f>
        <v>20</v>
      </c>
      <c r="M85" s="7">
        <f t="shared" si="97"/>
        <v>341.81688485320768</v>
      </c>
      <c r="N85" s="7">
        <f t="shared" si="147"/>
        <v>196.05811069871871</v>
      </c>
      <c r="O85" s="7">
        <f t="shared" si="99"/>
        <v>2.1363555303325481</v>
      </c>
      <c r="P85" s="9">
        <f t="shared" si="100"/>
        <v>48.830983550458242</v>
      </c>
      <c r="Q85" s="9">
        <f t="shared" si="101"/>
        <v>130.63422525576479</v>
      </c>
      <c r="R85" s="9">
        <f t="shared" si="114"/>
        <v>85.501402245940483</v>
      </c>
      <c r="S85" s="7">
        <f>10/COS(K85*PI()/180)</f>
        <v>12.207745887614561</v>
      </c>
      <c r="T85" s="7">
        <f t="shared" si="153"/>
        <v>11.360199637149304</v>
      </c>
      <c r="U85" s="36">
        <f t="shared" si="116"/>
        <v>3.5450917830947986</v>
      </c>
      <c r="V85" s="44">
        <f t="shared" si="154"/>
        <v>4.6970725769435457</v>
      </c>
      <c r="W85" s="44">
        <f t="shared" si="160"/>
        <v>2.2114807558303573</v>
      </c>
      <c r="X85" s="81">
        <v>0</v>
      </c>
      <c r="Y85" s="11">
        <f>X85+D85</f>
        <v>15</v>
      </c>
      <c r="Z85" s="7">
        <f t="shared" si="102"/>
        <v>280</v>
      </c>
      <c r="AA85" s="7">
        <f t="shared" si="148"/>
        <v>0</v>
      </c>
      <c r="AB85" s="36">
        <f t="shared" si="104"/>
        <v>1.75</v>
      </c>
      <c r="AC85" s="9">
        <f t="shared" si="155"/>
        <v>40</v>
      </c>
      <c r="AD85" s="9">
        <f t="shared" si="105"/>
        <v>112.5</v>
      </c>
      <c r="AE85" s="9">
        <f t="shared" si="106"/>
        <v>72.5</v>
      </c>
      <c r="AF85" s="7">
        <f t="shared" si="161"/>
        <v>10</v>
      </c>
      <c r="AG85" s="7">
        <f t="shared" si="107"/>
        <v>10.101525445522107</v>
      </c>
      <c r="AH85" s="16">
        <f t="shared" si="108"/>
        <v>4</v>
      </c>
      <c r="AI85" s="44">
        <f t="shared" si="109"/>
        <v>3.9701666666666671</v>
      </c>
      <c r="AJ85" s="44">
        <f t="shared" si="156"/>
        <v>1.8917056274847714</v>
      </c>
      <c r="AK85" s="55">
        <f t="shared" si="157"/>
        <v>0.22653379909197183</v>
      </c>
      <c r="AL85" s="52">
        <f t="shared" si="149"/>
        <v>1.7003479740331715</v>
      </c>
      <c r="AM85" s="52">
        <f t="shared" si="158"/>
        <v>1.0715830815632996</v>
      </c>
      <c r="AN85" s="85">
        <f t="shared" si="162"/>
        <v>7.5580953241314699</v>
      </c>
      <c r="AO85" s="86">
        <f t="shared" si="163"/>
        <v>1.7776679616874582</v>
      </c>
    </row>
    <row r="86" spans="1:41" s="1" customFormat="1" ht="26.1" customHeight="1">
      <c r="B86" s="189"/>
      <c r="C86" s="7">
        <v>150</v>
      </c>
      <c r="D86" s="7">
        <v>20</v>
      </c>
      <c r="E86" s="7">
        <v>180</v>
      </c>
      <c r="F86" s="7">
        <f t="shared" si="150"/>
        <v>290</v>
      </c>
      <c r="G86" s="7">
        <f t="shared" si="151"/>
        <v>130</v>
      </c>
      <c r="H86" s="7">
        <f t="shared" si="96"/>
        <v>280</v>
      </c>
      <c r="I86" s="7">
        <f t="shared" si="152"/>
        <v>277.66196710091651</v>
      </c>
      <c r="J86" s="7">
        <f t="shared" si="159"/>
        <v>1.75</v>
      </c>
      <c r="K86" s="52">
        <v>35</v>
      </c>
      <c r="L86" s="7">
        <f t="shared" ref="L86:L94" si="164">K86-D86</f>
        <v>15</v>
      </c>
      <c r="M86" s="7">
        <f t="shared" si="97"/>
        <v>341.81688485320768</v>
      </c>
      <c r="N86" s="7">
        <f t="shared" si="147"/>
        <v>196.05811069871871</v>
      </c>
      <c r="O86" s="7">
        <f t="shared" si="99"/>
        <v>2.1363555303325481</v>
      </c>
      <c r="P86" s="9">
        <f t="shared" si="100"/>
        <v>48.830983550458242</v>
      </c>
      <c r="Q86" s="9">
        <f t="shared" si="101"/>
        <v>130.63422525576479</v>
      </c>
      <c r="R86" s="9">
        <f t="shared" si="114"/>
        <v>85.501402245940483</v>
      </c>
      <c r="S86" s="7">
        <f t="shared" ref="S86:S92" si="165">10/COS(K86*PI()/180)</f>
        <v>12.207745887614561</v>
      </c>
      <c r="T86" s="7">
        <f t="shared" si="153"/>
        <v>11.360199637149304</v>
      </c>
      <c r="U86" s="36">
        <f t="shared" si="116"/>
        <v>3.5450917830947986</v>
      </c>
      <c r="V86" s="44">
        <f t="shared" si="154"/>
        <v>4.6970725769435457</v>
      </c>
      <c r="W86" s="44">
        <f t="shared" si="160"/>
        <v>2.2114807558303573</v>
      </c>
      <c r="X86" s="81">
        <v>0</v>
      </c>
      <c r="Y86" s="11">
        <f t="shared" ref="Y86:Y91" si="166">X86+D86</f>
        <v>20</v>
      </c>
      <c r="Z86" s="7">
        <f t="shared" si="102"/>
        <v>280</v>
      </c>
      <c r="AA86" s="7">
        <f t="shared" si="148"/>
        <v>0</v>
      </c>
      <c r="AB86" s="36">
        <f t="shared" si="104"/>
        <v>1.75</v>
      </c>
      <c r="AC86" s="9">
        <f t="shared" si="155"/>
        <v>40</v>
      </c>
      <c r="AD86" s="9">
        <f t="shared" si="105"/>
        <v>112.5</v>
      </c>
      <c r="AE86" s="9">
        <f t="shared" si="106"/>
        <v>72.5</v>
      </c>
      <c r="AF86" s="7">
        <f t="shared" si="161"/>
        <v>10</v>
      </c>
      <c r="AG86" s="7">
        <f t="shared" si="107"/>
        <v>10.101525445522107</v>
      </c>
      <c r="AH86" s="16">
        <f t="shared" si="108"/>
        <v>4</v>
      </c>
      <c r="AI86" s="44">
        <f t="shared" si="109"/>
        <v>3.9701666666666671</v>
      </c>
      <c r="AJ86" s="44">
        <f t="shared" si="156"/>
        <v>1.8917056274847714</v>
      </c>
      <c r="AK86" s="55">
        <f t="shared" si="157"/>
        <v>0.22653379909197183</v>
      </c>
      <c r="AL86" s="52">
        <f t="shared" si="149"/>
        <v>1.7003479740331715</v>
      </c>
      <c r="AM86" s="52">
        <f t="shared" si="158"/>
        <v>1.0715830815632996</v>
      </c>
      <c r="AN86" s="85">
        <f t="shared" si="162"/>
        <v>7.5580953241314699</v>
      </c>
      <c r="AO86" s="86">
        <f t="shared" si="163"/>
        <v>1.7776679616874582</v>
      </c>
    </row>
    <row r="87" spans="1:41" s="1" customFormat="1" ht="26.1" customHeight="1">
      <c r="B87" s="189"/>
      <c r="C87" s="7">
        <v>150</v>
      </c>
      <c r="D87" s="7">
        <v>25</v>
      </c>
      <c r="E87" s="7">
        <v>180</v>
      </c>
      <c r="F87" s="7">
        <f t="shared" si="150"/>
        <v>290</v>
      </c>
      <c r="G87" s="7">
        <f t="shared" si="151"/>
        <v>130</v>
      </c>
      <c r="H87" s="7">
        <f t="shared" si="96"/>
        <v>280</v>
      </c>
      <c r="I87" s="7">
        <f t="shared" si="152"/>
        <v>319.47574364968784</v>
      </c>
      <c r="J87" s="7">
        <f t="shared" si="159"/>
        <v>1.75</v>
      </c>
      <c r="K87" s="52">
        <v>55</v>
      </c>
      <c r="L87" s="7">
        <f t="shared" si="164"/>
        <v>30</v>
      </c>
      <c r="M87" s="7">
        <f t="shared" si="97"/>
        <v>488.16510277390739</v>
      </c>
      <c r="N87" s="7">
        <f t="shared" si="147"/>
        <v>399.88144188779205</v>
      </c>
      <c r="O87" s="7">
        <f t="shared" si="99"/>
        <v>3.0510318923369213</v>
      </c>
      <c r="P87" s="9">
        <f t="shared" si="100"/>
        <v>69.737871824843907</v>
      </c>
      <c r="Q87" s="9">
        <f t="shared" si="101"/>
        <v>182.89582600786215</v>
      </c>
      <c r="R87" s="9">
        <f t="shared" si="114"/>
        <v>120.46385128619691</v>
      </c>
      <c r="S87" s="7">
        <f t="shared" si="165"/>
        <v>17.434467956210977</v>
      </c>
      <c r="T87" s="7">
        <f t="shared" si="153"/>
        <v>15.660302686018976</v>
      </c>
      <c r="U87" s="36">
        <f t="shared" si="116"/>
        <v>2.5627893513430156</v>
      </c>
      <c r="V87" s="44">
        <f t="shared" si="154"/>
        <v>6.6262203740201873</v>
      </c>
      <c r="W87" s="44">
        <f t="shared" si="160"/>
        <v>3.1042134360595597</v>
      </c>
      <c r="X87" s="82">
        <v>-20</v>
      </c>
      <c r="Y87" s="11">
        <f t="shared" si="166"/>
        <v>5</v>
      </c>
      <c r="Z87" s="7">
        <f t="shared" si="102"/>
        <v>297.96977629325539</v>
      </c>
      <c r="AA87" s="7">
        <f t="shared" si="148"/>
        <v>101.91166559453666</v>
      </c>
      <c r="AB87" s="36">
        <f t="shared" si="104"/>
        <v>1.8623111018328462</v>
      </c>
      <c r="AC87" s="9">
        <f t="shared" si="155"/>
        <v>42.567110899036486</v>
      </c>
      <c r="AD87" s="9">
        <f t="shared" si="105"/>
        <v>123.68334001921454</v>
      </c>
      <c r="AE87" s="9">
        <f t="shared" si="106"/>
        <v>78.929558435668042</v>
      </c>
      <c r="AF87" s="7">
        <f t="shared" si="161"/>
        <v>10.641777724759121</v>
      </c>
      <c r="AG87" s="7">
        <f t="shared" si="107"/>
        <v>11.288807973121616</v>
      </c>
      <c r="AH87" s="16">
        <f t="shared" si="108"/>
        <v>3.5751168803760511</v>
      </c>
      <c r="AI87" s="44">
        <f t="shared" si="109"/>
        <v>4.3134230600077332</v>
      </c>
      <c r="AJ87" s="44">
        <f t="shared" si="156"/>
        <v>2.0703821867454097</v>
      </c>
      <c r="AK87" s="55">
        <f t="shared" si="157"/>
        <v>0.25946214812412921</v>
      </c>
      <c r="AL87" s="52">
        <f t="shared" si="149"/>
        <v>2.1853877819989189</v>
      </c>
      <c r="AM87" s="52">
        <f t="shared" si="158"/>
        <v>1.2221126771388762</v>
      </c>
      <c r="AN87" s="85">
        <f t="shared" si="162"/>
        <v>9.3191291206363189</v>
      </c>
      <c r="AO87" s="86">
        <f t="shared" si="163"/>
        <v>2.2537993493576352</v>
      </c>
    </row>
    <row r="88" spans="1:41" s="1" customFormat="1" ht="26.1" customHeight="1">
      <c r="B88" s="189"/>
      <c r="C88" s="7">
        <v>150</v>
      </c>
      <c r="D88" s="7">
        <v>30</v>
      </c>
      <c r="E88" s="7">
        <v>180</v>
      </c>
      <c r="F88" s="7">
        <f t="shared" si="150"/>
        <v>290</v>
      </c>
      <c r="G88" s="7">
        <f t="shared" si="151"/>
        <v>130</v>
      </c>
      <c r="H88" s="7">
        <f t="shared" si="96"/>
        <v>280</v>
      </c>
      <c r="I88" s="7">
        <f t="shared" si="152"/>
        <v>319.47574364968784</v>
      </c>
      <c r="J88" s="7">
        <f t="shared" si="159"/>
        <v>1.75</v>
      </c>
      <c r="K88" s="52">
        <v>55</v>
      </c>
      <c r="L88" s="7">
        <f t="shared" si="164"/>
        <v>25</v>
      </c>
      <c r="M88" s="7">
        <f t="shared" si="97"/>
        <v>488.16510277390739</v>
      </c>
      <c r="N88" s="7">
        <f t="shared" si="147"/>
        <v>399.88144188779205</v>
      </c>
      <c r="O88" s="7">
        <f t="shared" si="99"/>
        <v>3.0510318923369213</v>
      </c>
      <c r="P88" s="9">
        <f t="shared" si="100"/>
        <v>69.737871824843907</v>
      </c>
      <c r="Q88" s="9">
        <f t="shared" si="101"/>
        <v>182.89582600786215</v>
      </c>
      <c r="R88" s="9">
        <f t="shared" si="114"/>
        <v>120.46385128619691</v>
      </c>
      <c r="S88" s="7">
        <f t="shared" si="165"/>
        <v>17.434467956210977</v>
      </c>
      <c r="T88" s="7">
        <f t="shared" si="153"/>
        <v>15.660302686018976</v>
      </c>
      <c r="U88" s="36">
        <f t="shared" si="116"/>
        <v>2.5627893513430156</v>
      </c>
      <c r="V88" s="44">
        <f t="shared" si="154"/>
        <v>6.6262203740201873</v>
      </c>
      <c r="W88" s="44">
        <f t="shared" si="160"/>
        <v>3.1042134360595597</v>
      </c>
      <c r="X88" s="82">
        <v>-20</v>
      </c>
      <c r="Y88" s="11">
        <f t="shared" si="166"/>
        <v>10</v>
      </c>
      <c r="Z88" s="7">
        <f t="shared" si="102"/>
        <v>297.96977629325539</v>
      </c>
      <c r="AA88" s="7">
        <f t="shared" si="148"/>
        <v>101.91166559453666</v>
      </c>
      <c r="AB88" s="36">
        <f t="shared" si="104"/>
        <v>1.8623111018328462</v>
      </c>
      <c r="AC88" s="9">
        <f t="shared" si="155"/>
        <v>42.567110899036486</v>
      </c>
      <c r="AD88" s="9">
        <f t="shared" si="105"/>
        <v>123.68334001921454</v>
      </c>
      <c r="AE88" s="9">
        <f t="shared" si="106"/>
        <v>78.929558435668042</v>
      </c>
      <c r="AF88" s="7">
        <f t="shared" si="161"/>
        <v>10.641777724759121</v>
      </c>
      <c r="AG88" s="7">
        <f t="shared" si="107"/>
        <v>11.288807973121616</v>
      </c>
      <c r="AH88" s="16">
        <f t="shared" si="108"/>
        <v>3.5751168803760511</v>
      </c>
      <c r="AI88" s="44">
        <f t="shared" si="109"/>
        <v>4.3134230600077332</v>
      </c>
      <c r="AJ88" s="44">
        <f t="shared" si="156"/>
        <v>2.0703821867454097</v>
      </c>
      <c r="AK88" s="55">
        <f t="shared" si="157"/>
        <v>0.25946214812412921</v>
      </c>
      <c r="AL88" s="52">
        <f t="shared" si="149"/>
        <v>2.1853877819989189</v>
      </c>
      <c r="AM88" s="52">
        <f t="shared" si="158"/>
        <v>1.2221126771388762</v>
      </c>
      <c r="AN88" s="85">
        <f t="shared" si="162"/>
        <v>9.3191291206363189</v>
      </c>
      <c r="AO88" s="86">
        <f t="shared" si="163"/>
        <v>2.2537993493576352</v>
      </c>
    </row>
    <row r="89" spans="1:41" s="1" customFormat="1" ht="26.1" customHeight="1">
      <c r="B89" s="189"/>
      <c r="C89" s="7">
        <v>150</v>
      </c>
      <c r="D89" s="7">
        <v>35</v>
      </c>
      <c r="E89" s="7">
        <v>180</v>
      </c>
      <c r="F89" s="7">
        <f t="shared" si="150"/>
        <v>290</v>
      </c>
      <c r="G89" s="7">
        <f t="shared" si="151"/>
        <v>130</v>
      </c>
      <c r="H89" s="7">
        <f t="shared" si="96"/>
        <v>280</v>
      </c>
      <c r="I89" s="7">
        <f t="shared" si="152"/>
        <v>319.47574364968784</v>
      </c>
      <c r="J89" s="7">
        <f t="shared" si="159"/>
        <v>1.75</v>
      </c>
      <c r="K89" s="52">
        <v>55</v>
      </c>
      <c r="L89" s="7">
        <f t="shared" si="164"/>
        <v>20</v>
      </c>
      <c r="M89" s="7">
        <f t="shared" si="97"/>
        <v>488.16510277390739</v>
      </c>
      <c r="N89" s="7">
        <f t="shared" si="147"/>
        <v>399.88144188779205</v>
      </c>
      <c r="O89" s="7">
        <f t="shared" si="99"/>
        <v>3.0510318923369213</v>
      </c>
      <c r="P89" s="9">
        <f t="shared" si="100"/>
        <v>69.737871824843907</v>
      </c>
      <c r="Q89" s="9">
        <f t="shared" si="101"/>
        <v>182.89582600786215</v>
      </c>
      <c r="R89" s="9">
        <f t="shared" si="114"/>
        <v>120.46385128619691</v>
      </c>
      <c r="S89" s="7">
        <f t="shared" si="165"/>
        <v>17.434467956210977</v>
      </c>
      <c r="T89" s="7">
        <f t="shared" si="153"/>
        <v>15.660302686018976</v>
      </c>
      <c r="U89" s="36">
        <f t="shared" si="116"/>
        <v>2.5627893513430156</v>
      </c>
      <c r="V89" s="44">
        <f t="shared" si="154"/>
        <v>6.6262203740201873</v>
      </c>
      <c r="W89" s="44">
        <f t="shared" si="160"/>
        <v>3.1042134360595597</v>
      </c>
      <c r="X89" s="82">
        <v>-20</v>
      </c>
      <c r="Y89" s="11">
        <f t="shared" si="166"/>
        <v>15</v>
      </c>
      <c r="Z89" s="7">
        <f t="shared" si="102"/>
        <v>297.96977629325539</v>
      </c>
      <c r="AA89" s="7">
        <f t="shared" si="148"/>
        <v>101.91166559453666</v>
      </c>
      <c r="AB89" s="36">
        <f t="shared" si="104"/>
        <v>1.8623111018328462</v>
      </c>
      <c r="AC89" s="9">
        <f t="shared" si="155"/>
        <v>42.567110899036486</v>
      </c>
      <c r="AD89" s="9">
        <f t="shared" si="105"/>
        <v>123.68334001921454</v>
      </c>
      <c r="AE89" s="9">
        <f t="shared" si="106"/>
        <v>78.929558435668042</v>
      </c>
      <c r="AF89" s="7">
        <f t="shared" si="161"/>
        <v>10.641777724759121</v>
      </c>
      <c r="AG89" s="7">
        <f t="shared" si="107"/>
        <v>11.288807973121616</v>
      </c>
      <c r="AH89" s="16">
        <f t="shared" si="108"/>
        <v>3.5751168803760511</v>
      </c>
      <c r="AI89" s="44">
        <f t="shared" si="109"/>
        <v>4.3134230600077332</v>
      </c>
      <c r="AJ89" s="44">
        <f t="shared" si="156"/>
        <v>2.0703821867454097</v>
      </c>
      <c r="AK89" s="55">
        <f t="shared" si="157"/>
        <v>0.25946214812412921</v>
      </c>
      <c r="AL89" s="52">
        <f t="shared" si="149"/>
        <v>2.1853877819989189</v>
      </c>
      <c r="AM89" s="52">
        <f t="shared" si="158"/>
        <v>1.2221126771388762</v>
      </c>
      <c r="AN89" s="85">
        <f t="shared" si="162"/>
        <v>9.3191291206363189</v>
      </c>
      <c r="AO89" s="86">
        <f t="shared" si="163"/>
        <v>2.2537993493576352</v>
      </c>
    </row>
    <row r="90" spans="1:41" s="1" customFormat="1" ht="26.1" customHeight="1">
      <c r="B90" s="189"/>
      <c r="C90" s="7">
        <v>150</v>
      </c>
      <c r="D90" s="7">
        <v>40</v>
      </c>
      <c r="E90" s="7">
        <v>180</v>
      </c>
      <c r="F90" s="7">
        <f t="shared" si="150"/>
        <v>290</v>
      </c>
      <c r="G90" s="7">
        <f t="shared" si="151"/>
        <v>130</v>
      </c>
      <c r="H90" s="7">
        <f t="shared" si="96"/>
        <v>280</v>
      </c>
      <c r="I90" s="7">
        <f t="shared" si="152"/>
        <v>319.47574364968784</v>
      </c>
      <c r="J90" s="7">
        <f t="shared" si="159"/>
        <v>1.75</v>
      </c>
      <c r="K90" s="52">
        <v>55</v>
      </c>
      <c r="L90" s="7">
        <f t="shared" si="164"/>
        <v>15</v>
      </c>
      <c r="M90" s="7">
        <f t="shared" si="97"/>
        <v>488.16510277390739</v>
      </c>
      <c r="N90" s="7">
        <f t="shared" si="147"/>
        <v>399.88144188779205</v>
      </c>
      <c r="O90" s="7">
        <f t="shared" si="99"/>
        <v>3.0510318923369213</v>
      </c>
      <c r="P90" s="9">
        <f t="shared" si="100"/>
        <v>69.737871824843907</v>
      </c>
      <c r="Q90" s="9">
        <f t="shared" si="101"/>
        <v>182.89582600786215</v>
      </c>
      <c r="R90" s="9">
        <f t="shared" si="114"/>
        <v>120.46385128619691</v>
      </c>
      <c r="S90" s="7">
        <f t="shared" si="165"/>
        <v>17.434467956210977</v>
      </c>
      <c r="T90" s="7">
        <f t="shared" si="153"/>
        <v>15.660302686018976</v>
      </c>
      <c r="U90" s="36">
        <f t="shared" si="116"/>
        <v>2.5627893513430156</v>
      </c>
      <c r="V90" s="44">
        <f t="shared" si="154"/>
        <v>6.6262203740201873</v>
      </c>
      <c r="W90" s="44">
        <f t="shared" si="160"/>
        <v>3.1042134360595597</v>
      </c>
      <c r="X90" s="82">
        <v>-20</v>
      </c>
      <c r="Y90" s="11">
        <f t="shared" si="166"/>
        <v>20</v>
      </c>
      <c r="Z90" s="7">
        <f t="shared" si="102"/>
        <v>297.96977629325539</v>
      </c>
      <c r="AA90" s="7">
        <f t="shared" si="148"/>
        <v>101.91166559453666</v>
      </c>
      <c r="AB90" s="36">
        <f t="shared" si="104"/>
        <v>1.8623111018328462</v>
      </c>
      <c r="AC90" s="9">
        <f t="shared" si="155"/>
        <v>42.567110899036486</v>
      </c>
      <c r="AD90" s="9">
        <f t="shared" si="105"/>
        <v>123.68334001921454</v>
      </c>
      <c r="AE90" s="9">
        <f t="shared" si="106"/>
        <v>78.929558435668042</v>
      </c>
      <c r="AF90" s="7">
        <f t="shared" si="161"/>
        <v>10.641777724759121</v>
      </c>
      <c r="AG90" s="7">
        <f t="shared" si="107"/>
        <v>11.288807973121616</v>
      </c>
      <c r="AH90" s="16">
        <f t="shared" si="108"/>
        <v>3.5751168803760511</v>
      </c>
      <c r="AI90" s="44">
        <f t="shared" si="109"/>
        <v>4.3134230600077332</v>
      </c>
      <c r="AJ90" s="44">
        <f t="shared" si="156"/>
        <v>2.0703821867454097</v>
      </c>
      <c r="AK90" s="55">
        <f t="shared" si="157"/>
        <v>0.25946214812412921</v>
      </c>
      <c r="AL90" s="52">
        <f t="shared" si="149"/>
        <v>2.1853877819989189</v>
      </c>
      <c r="AM90" s="52">
        <f t="shared" si="158"/>
        <v>1.2221126771388762</v>
      </c>
      <c r="AN90" s="85">
        <f t="shared" si="162"/>
        <v>9.3191291206363189</v>
      </c>
      <c r="AO90" s="86">
        <f t="shared" si="163"/>
        <v>2.2537993493576352</v>
      </c>
    </row>
    <row r="91" spans="1:41" s="1" customFormat="1" ht="26.1" customHeight="1" thickBot="1">
      <c r="B91" s="190"/>
      <c r="C91" s="12">
        <v>150</v>
      </c>
      <c r="D91" s="12">
        <v>45</v>
      </c>
      <c r="E91" s="12">
        <v>180</v>
      </c>
      <c r="F91" s="12">
        <f t="shared" si="150"/>
        <v>290</v>
      </c>
      <c r="G91" s="12">
        <f t="shared" si="151"/>
        <v>130</v>
      </c>
      <c r="H91" s="12">
        <f t="shared" si="96"/>
        <v>280</v>
      </c>
      <c r="I91" s="12">
        <f t="shared" si="152"/>
        <v>319.47574364968784</v>
      </c>
      <c r="J91" s="12">
        <f t="shared" si="159"/>
        <v>1.75</v>
      </c>
      <c r="K91" s="57">
        <v>55</v>
      </c>
      <c r="L91" s="12">
        <f t="shared" si="164"/>
        <v>10</v>
      </c>
      <c r="M91" s="12">
        <f t="shared" si="97"/>
        <v>488.16510277390739</v>
      </c>
      <c r="N91" s="12">
        <f t="shared" si="147"/>
        <v>399.88144188779205</v>
      </c>
      <c r="O91" s="12">
        <f t="shared" si="99"/>
        <v>3.0510318923369213</v>
      </c>
      <c r="P91" s="13">
        <f t="shared" si="100"/>
        <v>69.737871824843907</v>
      </c>
      <c r="Q91" s="13">
        <f t="shared" si="101"/>
        <v>182.89582600786215</v>
      </c>
      <c r="R91" s="13">
        <f t="shared" si="114"/>
        <v>120.46385128619691</v>
      </c>
      <c r="S91" s="12">
        <f t="shared" si="165"/>
        <v>17.434467956210977</v>
      </c>
      <c r="T91" s="12">
        <f t="shared" si="153"/>
        <v>15.660302686018976</v>
      </c>
      <c r="U91" s="37">
        <f t="shared" si="116"/>
        <v>2.5627893513430156</v>
      </c>
      <c r="V91" s="45">
        <f t="shared" si="154"/>
        <v>6.6262203740201873</v>
      </c>
      <c r="W91" s="45">
        <f t="shared" si="160"/>
        <v>3.1042134360595597</v>
      </c>
      <c r="X91" s="83">
        <v>-20</v>
      </c>
      <c r="Y91" s="14">
        <f t="shared" si="166"/>
        <v>25</v>
      </c>
      <c r="Z91" s="12">
        <f t="shared" si="102"/>
        <v>297.96977629325539</v>
      </c>
      <c r="AA91" s="12">
        <f t="shared" si="148"/>
        <v>101.91166559453666</v>
      </c>
      <c r="AB91" s="37">
        <f t="shared" si="104"/>
        <v>1.8623111018328462</v>
      </c>
      <c r="AC91" s="13">
        <f t="shared" si="155"/>
        <v>42.567110899036486</v>
      </c>
      <c r="AD91" s="13">
        <f t="shared" si="105"/>
        <v>123.68334001921454</v>
      </c>
      <c r="AE91" s="13">
        <f t="shared" si="106"/>
        <v>78.929558435668042</v>
      </c>
      <c r="AF91" s="12">
        <f>10/COS(X91*PI()/180)</f>
        <v>10.641777724759121</v>
      </c>
      <c r="AG91" s="12">
        <f t="shared" si="107"/>
        <v>11.288807973121616</v>
      </c>
      <c r="AH91" s="17">
        <f t="shared" si="108"/>
        <v>3.5751168803760511</v>
      </c>
      <c r="AI91" s="45">
        <f t="shared" si="109"/>
        <v>4.3134230600077332</v>
      </c>
      <c r="AJ91" s="45">
        <f t="shared" si="156"/>
        <v>2.0703821867454097</v>
      </c>
      <c r="AK91" s="56">
        <f t="shared" si="157"/>
        <v>0.25946214812412921</v>
      </c>
      <c r="AL91" s="57">
        <f t="shared" si="149"/>
        <v>2.1853877819989189</v>
      </c>
      <c r="AM91" s="57">
        <f t="shared" si="158"/>
        <v>1.2221126771388762</v>
      </c>
      <c r="AN91" s="87">
        <f t="shared" si="162"/>
        <v>9.3191291206363189</v>
      </c>
      <c r="AO91" s="88">
        <f t="shared" si="163"/>
        <v>2.2537993493576352</v>
      </c>
    </row>
    <row r="92" spans="1:41" s="1" customFormat="1" ht="26.1" customHeight="1">
      <c r="A92" s="3"/>
      <c r="B92" s="188">
        <v>175</v>
      </c>
      <c r="C92" s="5">
        <v>175</v>
      </c>
      <c r="D92" s="5">
        <v>0</v>
      </c>
      <c r="E92" s="5">
        <v>180</v>
      </c>
      <c r="F92" s="5">
        <f>C92+20+E92-60</f>
        <v>315</v>
      </c>
      <c r="G92" s="5">
        <f>C92-20</f>
        <v>155</v>
      </c>
      <c r="H92" s="5">
        <f t="shared" si="96"/>
        <v>280</v>
      </c>
      <c r="I92" s="5">
        <f>2*P92+E92</f>
        <v>272.37604307034013</v>
      </c>
      <c r="J92" s="5">
        <v>1.75</v>
      </c>
      <c r="K92" s="51">
        <v>30</v>
      </c>
      <c r="L92" s="5">
        <f t="shared" si="164"/>
        <v>30</v>
      </c>
      <c r="M92" s="5">
        <f t="shared" si="97"/>
        <v>323.31615074619043</v>
      </c>
      <c r="N92" s="5">
        <f t="shared" si="147"/>
        <v>161.65807537309522</v>
      </c>
      <c r="O92" s="5">
        <f t="shared" si="99"/>
        <v>2.0207259421636898</v>
      </c>
      <c r="P92" s="24">
        <f t="shared" si="100"/>
        <v>46.188021535170058</v>
      </c>
      <c r="Q92" s="24">
        <f t="shared" si="101"/>
        <v>131.05851110604505</v>
      </c>
      <c r="R92" s="24">
        <f t="shared" si="114"/>
        <v>87.949691006552996</v>
      </c>
      <c r="S92" s="5">
        <f t="shared" si="165"/>
        <v>11.547005383792515</v>
      </c>
      <c r="T92" s="5">
        <f>10/COS(ATAN((N92+R92-Q92)/H92))</f>
        <v>10.859370420329437</v>
      </c>
      <c r="U92" s="35">
        <f t="shared" si="116"/>
        <v>3.7115374447904514</v>
      </c>
      <c r="V92" s="25">
        <f>(P92*J92*(F92^2-G92^2)/2+J92*(F92^3-G92^3)/(6*U92))/1000000</f>
        <v>5.2027406307783846</v>
      </c>
      <c r="W92" s="25">
        <f>(J92*(P92+S92+T92)*(F92-G92)*60+J92*(F92^2-G92^2)*60/(2*U92))/1000000</f>
        <v>2.2160960112550723</v>
      </c>
      <c r="X92" s="80">
        <v>30</v>
      </c>
      <c r="Y92" s="72">
        <f>X92+D92</f>
        <v>30</v>
      </c>
      <c r="Z92" s="5">
        <f t="shared" si="102"/>
        <v>323.31615074619043</v>
      </c>
      <c r="AA92" s="5">
        <f t="shared" si="148"/>
        <v>161.65807537309522</v>
      </c>
      <c r="AB92" s="35">
        <f t="shared" si="104"/>
        <v>2.0207259421636898</v>
      </c>
      <c r="AC92" s="24">
        <f>40/COS(ABS(X92)*PI()/180)</f>
        <v>46.188021535170058</v>
      </c>
      <c r="AD92" s="24">
        <f t="shared" si="105"/>
        <v>131.05851110604505</v>
      </c>
      <c r="AE92" s="24">
        <f t="shared" si="106"/>
        <v>87.949691006552996</v>
      </c>
      <c r="AF92" s="5">
        <f>10/COS(X92*PI()/180)</f>
        <v>11.547005383792515</v>
      </c>
      <c r="AG92" s="5">
        <f t="shared" si="107"/>
        <v>10.859370420329437</v>
      </c>
      <c r="AH92" s="26">
        <f t="shared" si="108"/>
        <v>3.7115374447904514</v>
      </c>
      <c r="AI92" s="25">
        <f t="shared" si="109"/>
        <v>5.2027406307783846</v>
      </c>
      <c r="AJ92" s="25">
        <f>(J92*(AC92+AF92+AG92)*(F92-G92)*60+J92*(F92^2-G92^2)*60/(2*AH92))/1000000</f>
        <v>2.2160960112550723</v>
      </c>
      <c r="AK92" s="54">
        <f>(0.2*0.4-0.05*0.05/2)*(I92/100+0.1)</f>
        <v>0.2223711339178929</v>
      </c>
      <c r="AL92" s="51">
        <f t="shared" si="149"/>
        <v>1.9114072983488253</v>
      </c>
      <c r="AM92" s="51">
        <f>0.6*0.6*(I92/100+0.2)</f>
        <v>1.0525537550532245</v>
      </c>
      <c r="AN92" s="89">
        <f>IF(X92&gt;0,(E92+E92+N92+AA92)*H92/2/10000*0.4+(E92+N92+AA92+R92+T92+AE92+AG92)/100*2*0.4,(E92+E92+N92-AA92)*H92/2/10000*0.4+(E92+N92-AA92+R92+T92+AE92+AG92)/100*2*0.4)</f>
        <v>9.4340446329783099</v>
      </c>
      <c r="AO92" s="90">
        <f>IF(X92&gt;0,(E92+N92+AA92+R92+T92+AE92+AG92)/100*0.8*0.4,(E92+N92-AA92+R92+T92+AE92+AG92)/100*0.8*0.4)</f>
        <v>2.2429896755198571</v>
      </c>
    </row>
    <row r="93" spans="1:41" s="1" customFormat="1" ht="26.1" customHeight="1">
      <c r="A93" s="4"/>
      <c r="B93" s="189"/>
      <c r="C93" s="7">
        <v>175</v>
      </c>
      <c r="D93" s="7">
        <v>5</v>
      </c>
      <c r="E93" s="7">
        <v>180</v>
      </c>
      <c r="F93" s="7">
        <f t="shared" ref="F93:F101" si="167">C93+20+E93-60</f>
        <v>315</v>
      </c>
      <c r="G93" s="7">
        <f t="shared" ref="G93:G101" si="168">C93-20</f>
        <v>155</v>
      </c>
      <c r="H93" s="7">
        <f t="shared" si="96"/>
        <v>280</v>
      </c>
      <c r="I93" s="7">
        <f t="shared" ref="I93:I101" si="169">2*P93+E93</f>
        <v>277.66196710091651</v>
      </c>
      <c r="J93" s="7">
        <f>J92</f>
        <v>1.75</v>
      </c>
      <c r="K93" s="52">
        <v>35</v>
      </c>
      <c r="L93" s="7">
        <f t="shared" si="164"/>
        <v>30</v>
      </c>
      <c r="M93" s="7">
        <f t="shared" si="97"/>
        <v>341.81688485320768</v>
      </c>
      <c r="N93" s="7">
        <f t="shared" si="147"/>
        <v>196.05811069871871</v>
      </c>
      <c r="O93" s="7">
        <f t="shared" si="99"/>
        <v>2.1363555303325481</v>
      </c>
      <c r="P93" s="9">
        <f t="shared" si="100"/>
        <v>48.830983550458242</v>
      </c>
      <c r="Q93" s="9">
        <f t="shared" si="101"/>
        <v>137.68622885104986</v>
      </c>
      <c r="R93" s="9">
        <f t="shared" si="114"/>
        <v>92.55340584122554</v>
      </c>
      <c r="S93" s="7">
        <f>10/COS(K93*PI()/180)</f>
        <v>12.207745887614561</v>
      </c>
      <c r="T93" s="7">
        <f t="shared" ref="T93:T101" si="170">10/COS(ATAN((N93+R93-Q93)/H93))</f>
        <v>11.360199637149304</v>
      </c>
      <c r="U93" s="36">
        <f t="shared" si="116"/>
        <v>3.5450917830947986</v>
      </c>
      <c r="V93" s="44">
        <f t="shared" ref="V93:V101" si="171">(P93*J93*(F93^2-G93^2)/2+J93*(F93^3-G93^3)/(6*U93))/1000000</f>
        <v>5.4782292857830113</v>
      </c>
      <c r="W93" s="44">
        <f>(J93*(P93+S93+T93)*(F93-G93)*60+J93*(F93^2-G93^2)*60/(2*U93))/1000000</f>
        <v>2.3299544162311463</v>
      </c>
      <c r="X93" s="81">
        <v>0</v>
      </c>
      <c r="Y93" s="11">
        <f>X93+D93</f>
        <v>5</v>
      </c>
      <c r="Z93" s="7">
        <f t="shared" si="102"/>
        <v>280</v>
      </c>
      <c r="AA93" s="7">
        <f t="shared" si="148"/>
        <v>0</v>
      </c>
      <c r="AB93" s="36">
        <f t="shared" si="104"/>
        <v>1.75</v>
      </c>
      <c r="AC93" s="9">
        <f t="shared" ref="AC93:AC101" si="172">40/COS(ABS(X93)*PI()/180)</f>
        <v>40</v>
      </c>
      <c r="AD93" s="9">
        <f t="shared" si="105"/>
        <v>118.75</v>
      </c>
      <c r="AE93" s="9">
        <f t="shared" si="106"/>
        <v>78.75</v>
      </c>
      <c r="AF93" s="7">
        <f>10/COS(X93*PI()/180)</f>
        <v>10</v>
      </c>
      <c r="AG93" s="7">
        <f t="shared" si="107"/>
        <v>10.101525445522107</v>
      </c>
      <c r="AH93" s="16">
        <f t="shared" si="108"/>
        <v>4</v>
      </c>
      <c r="AI93" s="44">
        <f t="shared" si="109"/>
        <v>4.6395416666666671</v>
      </c>
      <c r="AJ93" s="44">
        <f t="shared" ref="AJ93:AJ101" si="173">(J93*(AC93+AF93+AG93)*(F93-G93)*60+J93*(F93^2-G93^2)*60/(2*AH93))/1000000</f>
        <v>1.9967056274847714</v>
      </c>
      <c r="AK93" s="55">
        <f t="shared" ref="AK93:AK101" si="174">(0.2*0.4-0.05*0.05/2)*(I93/100+0.1)</f>
        <v>0.22653379909197183</v>
      </c>
      <c r="AL93" s="52">
        <f t="shared" si="149"/>
        <v>1.9780099411340881</v>
      </c>
      <c r="AM93" s="52">
        <f t="shared" ref="AM93:AM101" si="175">0.6*0.6*(I93/100+0.2)</f>
        <v>1.0715830815632996</v>
      </c>
      <c r="AN93" s="85">
        <f>IF(X93&gt;0,(E93+E93+N93+AA93)*H93/2/10000*0.4+(E93+N93+AA93+R93+T93+AE93+AG93)/100*2*0.4,(E93+E93+N93-AA93)*H93/2/10000*0.4+(E93+N93-AA93+R93+T93+AE93+AG93)/100*2*0.4)</f>
        <v>7.6645113528937507</v>
      </c>
      <c r="AO93" s="86">
        <f>IF(X93&gt;0,(E93+N93+AA93+R93+T93+AE93+AG93)/100*0.8*0.4,(E93+N93-AA93+R93+T93+AE93+AG93)/100*0.8*0.4)</f>
        <v>1.8202343731923702</v>
      </c>
    </row>
    <row r="94" spans="1:41" s="1" customFormat="1" ht="26.1" customHeight="1">
      <c r="A94" s="4"/>
      <c r="B94" s="189"/>
      <c r="C94" s="7">
        <v>175</v>
      </c>
      <c r="D94" s="7">
        <v>10</v>
      </c>
      <c r="E94" s="7">
        <v>180</v>
      </c>
      <c r="F94" s="7">
        <f t="shared" si="167"/>
        <v>315</v>
      </c>
      <c r="G94" s="7">
        <f t="shared" si="168"/>
        <v>155</v>
      </c>
      <c r="H94" s="7">
        <f t="shared" si="96"/>
        <v>280</v>
      </c>
      <c r="I94" s="7">
        <f t="shared" si="169"/>
        <v>277.66196710091651</v>
      </c>
      <c r="J94" s="7">
        <f t="shared" ref="J94:J101" si="176">J93</f>
        <v>1.75</v>
      </c>
      <c r="K94" s="52">
        <v>35</v>
      </c>
      <c r="L94" s="7">
        <f t="shared" si="164"/>
        <v>25</v>
      </c>
      <c r="M94" s="7">
        <f t="shared" si="97"/>
        <v>341.81688485320768</v>
      </c>
      <c r="N94" s="7">
        <f t="shared" si="147"/>
        <v>196.05811069871871</v>
      </c>
      <c r="O94" s="7">
        <f t="shared" si="99"/>
        <v>2.1363555303325481</v>
      </c>
      <c r="P94" s="9">
        <f t="shared" si="100"/>
        <v>48.830983550458242</v>
      </c>
      <c r="Q94" s="9">
        <f t="shared" si="101"/>
        <v>137.68622885104986</v>
      </c>
      <c r="R94" s="9">
        <f t="shared" si="114"/>
        <v>92.55340584122554</v>
      </c>
      <c r="S94" s="7">
        <f>10/COS(K94*PI()/180)</f>
        <v>12.207745887614561</v>
      </c>
      <c r="T94" s="7">
        <f t="shared" si="170"/>
        <v>11.360199637149304</v>
      </c>
      <c r="U94" s="36">
        <f t="shared" si="116"/>
        <v>3.5450917830947986</v>
      </c>
      <c r="V94" s="44">
        <f t="shared" si="171"/>
        <v>5.4782292857830113</v>
      </c>
      <c r="W94" s="44">
        <f t="shared" ref="W94:W101" si="177">(J94*(P94+S94+T94)*(F94-G94)*60+J94*(F94^2-G94^2)*60/(2*U94))/1000000</f>
        <v>2.3299544162311463</v>
      </c>
      <c r="X94" s="81">
        <v>0</v>
      </c>
      <c r="Y94" s="11">
        <f>X94+D94</f>
        <v>10</v>
      </c>
      <c r="Z94" s="7">
        <f t="shared" si="102"/>
        <v>280</v>
      </c>
      <c r="AA94" s="7">
        <f t="shared" si="148"/>
        <v>0</v>
      </c>
      <c r="AB94" s="36">
        <f t="shared" si="104"/>
        <v>1.75</v>
      </c>
      <c r="AC94" s="9">
        <f t="shared" si="172"/>
        <v>40</v>
      </c>
      <c r="AD94" s="9">
        <f t="shared" si="105"/>
        <v>118.75</v>
      </c>
      <c r="AE94" s="9">
        <f t="shared" si="106"/>
        <v>78.75</v>
      </c>
      <c r="AF94" s="7">
        <f t="shared" ref="AF94:AF100" si="178">10/COS(X94*PI()/180)</f>
        <v>10</v>
      </c>
      <c r="AG94" s="7">
        <f t="shared" si="107"/>
        <v>10.101525445522107</v>
      </c>
      <c r="AH94" s="16">
        <f t="shared" si="108"/>
        <v>4</v>
      </c>
      <c r="AI94" s="44">
        <f t="shared" si="109"/>
        <v>4.6395416666666671</v>
      </c>
      <c r="AJ94" s="44">
        <f t="shared" si="173"/>
        <v>1.9967056274847714</v>
      </c>
      <c r="AK94" s="55">
        <f t="shared" si="174"/>
        <v>0.22653379909197183</v>
      </c>
      <c r="AL94" s="52">
        <f t="shared" si="149"/>
        <v>1.9780099411340881</v>
      </c>
      <c r="AM94" s="52">
        <f t="shared" si="175"/>
        <v>1.0715830815632996</v>
      </c>
      <c r="AN94" s="85">
        <f t="shared" ref="AN94:AN101" si="179">IF(X94&gt;0,(E94+E94+N94+AA94)*H94/2/10000*0.4+(E94+N94+AA94+R94+T94+AE94+AG94)/100*2*0.4,(E94+E94+N94-AA94)*H94/2/10000*0.4+(E94+N94-AA94+R94+T94+AE94+AG94)/100*2*0.4)</f>
        <v>7.6645113528937507</v>
      </c>
      <c r="AO94" s="86">
        <f t="shared" ref="AO94:AO101" si="180">IF(X94&gt;0,(E94+N94+AA94+R94+T94+AE94+AG94)/100*0.8*0.4,(E94+N94-AA94+R94+T94+AE94+AG94)/100*0.8*0.4)</f>
        <v>1.8202343731923702</v>
      </c>
    </row>
    <row r="95" spans="1:41" s="1" customFormat="1" ht="26.1" customHeight="1">
      <c r="A95" s="4"/>
      <c r="B95" s="189"/>
      <c r="C95" s="7">
        <v>175</v>
      </c>
      <c r="D95" s="7">
        <v>15</v>
      </c>
      <c r="E95" s="7">
        <v>180</v>
      </c>
      <c r="F95" s="7">
        <f t="shared" si="167"/>
        <v>315</v>
      </c>
      <c r="G95" s="7">
        <f t="shared" si="168"/>
        <v>155</v>
      </c>
      <c r="H95" s="7">
        <f t="shared" si="96"/>
        <v>280</v>
      </c>
      <c r="I95" s="7">
        <f t="shared" si="169"/>
        <v>277.66196710091651</v>
      </c>
      <c r="J95" s="7">
        <f t="shared" si="176"/>
        <v>1.75</v>
      </c>
      <c r="K95" s="52">
        <v>35</v>
      </c>
      <c r="L95" s="7">
        <f>K95-D95</f>
        <v>20</v>
      </c>
      <c r="M95" s="7">
        <f t="shared" si="97"/>
        <v>341.81688485320768</v>
      </c>
      <c r="N95" s="7">
        <f t="shared" si="147"/>
        <v>196.05811069871871</v>
      </c>
      <c r="O95" s="7">
        <f t="shared" si="99"/>
        <v>2.1363555303325481</v>
      </c>
      <c r="P95" s="9">
        <f t="shared" si="100"/>
        <v>48.830983550458242</v>
      </c>
      <c r="Q95" s="9">
        <f t="shared" si="101"/>
        <v>137.68622885104986</v>
      </c>
      <c r="R95" s="9">
        <f t="shared" si="114"/>
        <v>92.55340584122554</v>
      </c>
      <c r="S95" s="7">
        <f>10/COS(K95*PI()/180)</f>
        <v>12.207745887614561</v>
      </c>
      <c r="T95" s="7">
        <f t="shared" si="170"/>
        <v>11.360199637149304</v>
      </c>
      <c r="U95" s="36">
        <f t="shared" si="116"/>
        <v>3.5450917830947986</v>
      </c>
      <c r="V95" s="44">
        <f t="shared" si="171"/>
        <v>5.4782292857830113</v>
      </c>
      <c r="W95" s="44">
        <f t="shared" si="177"/>
        <v>2.3299544162311463</v>
      </c>
      <c r="X95" s="81">
        <v>0</v>
      </c>
      <c r="Y95" s="11">
        <f>X95+D95</f>
        <v>15</v>
      </c>
      <c r="Z95" s="7">
        <f t="shared" si="102"/>
        <v>280</v>
      </c>
      <c r="AA95" s="7">
        <f t="shared" si="148"/>
        <v>0</v>
      </c>
      <c r="AB95" s="36">
        <f t="shared" si="104"/>
        <v>1.75</v>
      </c>
      <c r="AC95" s="9">
        <f t="shared" si="172"/>
        <v>40</v>
      </c>
      <c r="AD95" s="9">
        <f t="shared" si="105"/>
        <v>118.75</v>
      </c>
      <c r="AE95" s="9">
        <f t="shared" si="106"/>
        <v>78.75</v>
      </c>
      <c r="AF95" s="7">
        <f t="shared" si="178"/>
        <v>10</v>
      </c>
      <c r="AG95" s="7">
        <f t="shared" si="107"/>
        <v>10.101525445522107</v>
      </c>
      <c r="AH95" s="16">
        <f t="shared" si="108"/>
        <v>4</v>
      </c>
      <c r="AI95" s="44">
        <f t="shared" si="109"/>
        <v>4.6395416666666671</v>
      </c>
      <c r="AJ95" s="44">
        <f t="shared" si="173"/>
        <v>1.9967056274847714</v>
      </c>
      <c r="AK95" s="55">
        <f t="shared" si="174"/>
        <v>0.22653379909197183</v>
      </c>
      <c r="AL95" s="52">
        <f t="shared" si="149"/>
        <v>1.9780099411340881</v>
      </c>
      <c r="AM95" s="52">
        <f t="shared" si="175"/>
        <v>1.0715830815632996</v>
      </c>
      <c r="AN95" s="85">
        <f t="shared" si="179"/>
        <v>7.6645113528937507</v>
      </c>
      <c r="AO95" s="86">
        <f t="shared" si="180"/>
        <v>1.8202343731923702</v>
      </c>
    </row>
    <row r="96" spans="1:41" s="1" customFormat="1" ht="26.1" customHeight="1">
      <c r="B96" s="189"/>
      <c r="C96" s="7">
        <v>175</v>
      </c>
      <c r="D96" s="7">
        <v>20</v>
      </c>
      <c r="E96" s="7">
        <v>180</v>
      </c>
      <c r="F96" s="7">
        <f t="shared" si="167"/>
        <v>315</v>
      </c>
      <c r="G96" s="7">
        <f t="shared" si="168"/>
        <v>155</v>
      </c>
      <c r="H96" s="7">
        <f t="shared" si="96"/>
        <v>280</v>
      </c>
      <c r="I96" s="7">
        <f t="shared" si="169"/>
        <v>277.66196710091651</v>
      </c>
      <c r="J96" s="7">
        <f t="shared" si="176"/>
        <v>1.75</v>
      </c>
      <c r="K96" s="52">
        <v>35</v>
      </c>
      <c r="L96" s="7">
        <f t="shared" ref="L96:L101" si="181">K96-D96</f>
        <v>15</v>
      </c>
      <c r="M96" s="7">
        <f t="shared" si="97"/>
        <v>341.81688485320768</v>
      </c>
      <c r="N96" s="7">
        <f t="shared" si="147"/>
        <v>196.05811069871871</v>
      </c>
      <c r="O96" s="7">
        <f t="shared" si="99"/>
        <v>2.1363555303325481</v>
      </c>
      <c r="P96" s="9">
        <f t="shared" si="100"/>
        <v>48.830983550458242</v>
      </c>
      <c r="Q96" s="9">
        <f t="shared" si="101"/>
        <v>137.68622885104986</v>
      </c>
      <c r="R96" s="9">
        <f t="shared" si="114"/>
        <v>92.55340584122554</v>
      </c>
      <c r="S96" s="7">
        <f t="shared" ref="S96:S101" si="182">10/COS(K96*PI()/180)</f>
        <v>12.207745887614561</v>
      </c>
      <c r="T96" s="7">
        <f t="shared" si="170"/>
        <v>11.360199637149304</v>
      </c>
      <c r="U96" s="36">
        <f t="shared" si="116"/>
        <v>3.5450917830947986</v>
      </c>
      <c r="V96" s="44">
        <f t="shared" si="171"/>
        <v>5.4782292857830113</v>
      </c>
      <c r="W96" s="44">
        <f t="shared" si="177"/>
        <v>2.3299544162311463</v>
      </c>
      <c r="X96" s="81">
        <v>0</v>
      </c>
      <c r="Y96" s="11">
        <f t="shared" ref="Y96:Y101" si="183">X96+D96</f>
        <v>20</v>
      </c>
      <c r="Z96" s="7">
        <f t="shared" si="102"/>
        <v>280</v>
      </c>
      <c r="AA96" s="7">
        <f t="shared" si="148"/>
        <v>0</v>
      </c>
      <c r="AB96" s="36">
        <f t="shared" si="104"/>
        <v>1.75</v>
      </c>
      <c r="AC96" s="9">
        <f t="shared" si="172"/>
        <v>40</v>
      </c>
      <c r="AD96" s="9">
        <f t="shared" si="105"/>
        <v>118.75</v>
      </c>
      <c r="AE96" s="9">
        <f t="shared" si="106"/>
        <v>78.75</v>
      </c>
      <c r="AF96" s="7">
        <f t="shared" si="178"/>
        <v>10</v>
      </c>
      <c r="AG96" s="7">
        <f t="shared" si="107"/>
        <v>10.101525445522107</v>
      </c>
      <c r="AH96" s="16">
        <f t="shared" si="108"/>
        <v>4</v>
      </c>
      <c r="AI96" s="44">
        <f t="shared" si="109"/>
        <v>4.6395416666666671</v>
      </c>
      <c r="AJ96" s="44">
        <f t="shared" si="173"/>
        <v>1.9967056274847714</v>
      </c>
      <c r="AK96" s="55">
        <f t="shared" si="174"/>
        <v>0.22653379909197183</v>
      </c>
      <c r="AL96" s="52">
        <f t="shared" si="149"/>
        <v>1.9780099411340881</v>
      </c>
      <c r="AM96" s="52">
        <f t="shared" si="175"/>
        <v>1.0715830815632996</v>
      </c>
      <c r="AN96" s="85">
        <f t="shared" si="179"/>
        <v>7.6645113528937507</v>
      </c>
      <c r="AO96" s="86">
        <f t="shared" si="180"/>
        <v>1.8202343731923702</v>
      </c>
    </row>
    <row r="97" spans="2:41" s="1" customFormat="1" ht="26.1" customHeight="1">
      <c r="B97" s="189"/>
      <c r="C97" s="7">
        <v>175</v>
      </c>
      <c r="D97" s="7">
        <v>25</v>
      </c>
      <c r="E97" s="7">
        <v>180</v>
      </c>
      <c r="F97" s="7">
        <f t="shared" si="167"/>
        <v>315</v>
      </c>
      <c r="G97" s="7">
        <f t="shared" si="168"/>
        <v>155</v>
      </c>
      <c r="H97" s="7">
        <f t="shared" si="96"/>
        <v>280</v>
      </c>
      <c r="I97" s="7">
        <f t="shared" si="169"/>
        <v>319.47574364968784</v>
      </c>
      <c r="J97" s="7">
        <f t="shared" si="176"/>
        <v>1.75</v>
      </c>
      <c r="K97" s="52">
        <v>55</v>
      </c>
      <c r="L97" s="7">
        <f t="shared" si="181"/>
        <v>30</v>
      </c>
      <c r="M97" s="7">
        <f t="shared" si="97"/>
        <v>488.16510277390739</v>
      </c>
      <c r="N97" s="7">
        <f t="shared" si="147"/>
        <v>399.88144188779205</v>
      </c>
      <c r="O97" s="7">
        <f t="shared" si="99"/>
        <v>3.0510318923369213</v>
      </c>
      <c r="P97" s="9">
        <f t="shared" si="100"/>
        <v>69.737871824843907</v>
      </c>
      <c r="Q97" s="9">
        <f t="shared" si="101"/>
        <v>192.65082205812234</v>
      </c>
      <c r="R97" s="9">
        <f t="shared" si="114"/>
        <v>130.21884733645712</v>
      </c>
      <c r="S97" s="7">
        <f t="shared" si="182"/>
        <v>17.434467956210977</v>
      </c>
      <c r="T97" s="7">
        <f t="shared" si="170"/>
        <v>15.660302686018982</v>
      </c>
      <c r="U97" s="36">
        <f t="shared" si="116"/>
        <v>2.5627893513430156</v>
      </c>
      <c r="V97" s="44">
        <f t="shared" si="171"/>
        <v>7.7221217307253047</v>
      </c>
      <c r="W97" s="44">
        <f t="shared" si="177"/>
        <v>3.2680973697039306</v>
      </c>
      <c r="X97" s="82">
        <v>-20</v>
      </c>
      <c r="Y97" s="11">
        <f t="shared" si="183"/>
        <v>5</v>
      </c>
      <c r="Z97" s="7">
        <f t="shared" si="102"/>
        <v>297.96977629325539</v>
      </c>
      <c r="AA97" s="7">
        <f t="shared" si="148"/>
        <v>101.91166559453666</v>
      </c>
      <c r="AB97" s="36">
        <f t="shared" si="104"/>
        <v>1.8623111018328462</v>
      </c>
      <c r="AC97" s="9">
        <f t="shared" si="172"/>
        <v>42.567110899036486</v>
      </c>
      <c r="AD97" s="9">
        <f t="shared" si="105"/>
        <v>130.67611839164368</v>
      </c>
      <c r="AE97" s="9">
        <f t="shared" si="106"/>
        <v>85.922336808097185</v>
      </c>
      <c r="AF97" s="7">
        <f t="shared" si="178"/>
        <v>10.641777724759121</v>
      </c>
      <c r="AG97" s="7">
        <f t="shared" si="107"/>
        <v>11.288807973121616</v>
      </c>
      <c r="AH97" s="16">
        <f t="shared" si="108"/>
        <v>3.5751168803760511</v>
      </c>
      <c r="AI97" s="44">
        <f t="shared" si="109"/>
        <v>5.0470429289033243</v>
      </c>
      <c r="AJ97" s="44">
        <f t="shared" si="173"/>
        <v>2.1878608634022196</v>
      </c>
      <c r="AK97" s="55">
        <f t="shared" si="174"/>
        <v>0.25946214812412921</v>
      </c>
      <c r="AL97" s="52">
        <f t="shared" si="149"/>
        <v>2.5048635256486063</v>
      </c>
      <c r="AM97" s="52">
        <f t="shared" si="175"/>
        <v>1.2221126771388762</v>
      </c>
      <c r="AN97" s="85">
        <f t="shared" si="179"/>
        <v>9.4531113160178339</v>
      </c>
      <c r="AO97" s="86">
        <f t="shared" si="180"/>
        <v>2.3073922275102414</v>
      </c>
    </row>
    <row r="98" spans="2:41" s="1" customFormat="1" ht="26.1" customHeight="1">
      <c r="B98" s="189"/>
      <c r="C98" s="7">
        <v>175</v>
      </c>
      <c r="D98" s="7">
        <v>30</v>
      </c>
      <c r="E98" s="7">
        <v>180</v>
      </c>
      <c r="F98" s="7">
        <f t="shared" si="167"/>
        <v>315</v>
      </c>
      <c r="G98" s="7">
        <f t="shared" si="168"/>
        <v>155</v>
      </c>
      <c r="H98" s="7">
        <f t="shared" si="96"/>
        <v>280</v>
      </c>
      <c r="I98" s="7">
        <f t="shared" si="169"/>
        <v>319.47574364968784</v>
      </c>
      <c r="J98" s="7">
        <f t="shared" si="176"/>
        <v>1.75</v>
      </c>
      <c r="K98" s="52">
        <v>55</v>
      </c>
      <c r="L98" s="7">
        <f t="shared" si="181"/>
        <v>25</v>
      </c>
      <c r="M98" s="7">
        <f t="shared" si="97"/>
        <v>488.16510277390739</v>
      </c>
      <c r="N98" s="7">
        <f t="shared" si="147"/>
        <v>399.88144188779205</v>
      </c>
      <c r="O98" s="7">
        <f t="shared" si="99"/>
        <v>3.0510318923369213</v>
      </c>
      <c r="P98" s="9">
        <f t="shared" si="100"/>
        <v>69.737871824843907</v>
      </c>
      <c r="Q98" s="9">
        <f t="shared" si="101"/>
        <v>192.65082205812234</v>
      </c>
      <c r="R98" s="9">
        <f t="shared" si="114"/>
        <v>130.21884733645712</v>
      </c>
      <c r="S98" s="7">
        <f t="shared" si="182"/>
        <v>17.434467956210977</v>
      </c>
      <c r="T98" s="7">
        <f t="shared" si="170"/>
        <v>15.660302686018982</v>
      </c>
      <c r="U98" s="36">
        <f t="shared" si="116"/>
        <v>2.5627893513430156</v>
      </c>
      <c r="V98" s="44">
        <f t="shared" si="171"/>
        <v>7.7221217307253047</v>
      </c>
      <c r="W98" s="44">
        <f t="shared" si="177"/>
        <v>3.2680973697039306</v>
      </c>
      <c r="X98" s="82">
        <v>-20</v>
      </c>
      <c r="Y98" s="11">
        <f t="shared" si="183"/>
        <v>10</v>
      </c>
      <c r="Z98" s="7">
        <f t="shared" si="102"/>
        <v>297.96977629325539</v>
      </c>
      <c r="AA98" s="7">
        <f t="shared" si="148"/>
        <v>101.91166559453666</v>
      </c>
      <c r="AB98" s="36">
        <f t="shared" si="104"/>
        <v>1.8623111018328462</v>
      </c>
      <c r="AC98" s="9">
        <f t="shared" si="172"/>
        <v>42.567110899036486</v>
      </c>
      <c r="AD98" s="9">
        <f t="shared" si="105"/>
        <v>130.67611839164368</v>
      </c>
      <c r="AE98" s="9">
        <f t="shared" si="106"/>
        <v>85.922336808097185</v>
      </c>
      <c r="AF98" s="7">
        <f t="shared" si="178"/>
        <v>10.641777724759121</v>
      </c>
      <c r="AG98" s="7">
        <f t="shared" si="107"/>
        <v>11.288807973121616</v>
      </c>
      <c r="AH98" s="16">
        <f t="shared" si="108"/>
        <v>3.5751168803760511</v>
      </c>
      <c r="AI98" s="44">
        <f t="shared" si="109"/>
        <v>5.0470429289033243</v>
      </c>
      <c r="AJ98" s="44">
        <f t="shared" si="173"/>
        <v>2.1878608634022196</v>
      </c>
      <c r="AK98" s="55">
        <f t="shared" si="174"/>
        <v>0.25946214812412921</v>
      </c>
      <c r="AL98" s="52">
        <f t="shared" si="149"/>
        <v>2.5048635256486063</v>
      </c>
      <c r="AM98" s="52">
        <f t="shared" si="175"/>
        <v>1.2221126771388762</v>
      </c>
      <c r="AN98" s="85">
        <f t="shared" si="179"/>
        <v>9.4531113160178339</v>
      </c>
      <c r="AO98" s="86">
        <f t="shared" si="180"/>
        <v>2.3073922275102414</v>
      </c>
    </row>
    <row r="99" spans="2:41" s="1" customFormat="1" ht="26.1" customHeight="1">
      <c r="B99" s="189"/>
      <c r="C99" s="7">
        <v>175</v>
      </c>
      <c r="D99" s="7">
        <v>35</v>
      </c>
      <c r="E99" s="7">
        <v>180</v>
      </c>
      <c r="F99" s="7">
        <f t="shared" si="167"/>
        <v>315</v>
      </c>
      <c r="G99" s="7">
        <f t="shared" si="168"/>
        <v>155</v>
      </c>
      <c r="H99" s="7">
        <f t="shared" si="96"/>
        <v>280</v>
      </c>
      <c r="I99" s="7">
        <f t="shared" si="169"/>
        <v>319.47574364968784</v>
      </c>
      <c r="J99" s="7">
        <f t="shared" si="176"/>
        <v>1.75</v>
      </c>
      <c r="K99" s="52">
        <v>55</v>
      </c>
      <c r="L99" s="7">
        <f t="shared" si="181"/>
        <v>20</v>
      </c>
      <c r="M99" s="7">
        <f t="shared" si="97"/>
        <v>488.16510277390739</v>
      </c>
      <c r="N99" s="7">
        <f t="shared" si="147"/>
        <v>399.88144188779205</v>
      </c>
      <c r="O99" s="7">
        <f t="shared" si="99"/>
        <v>3.0510318923369213</v>
      </c>
      <c r="P99" s="9">
        <f t="shared" si="100"/>
        <v>69.737871824843907</v>
      </c>
      <c r="Q99" s="9">
        <f t="shared" si="101"/>
        <v>192.65082205812234</v>
      </c>
      <c r="R99" s="9">
        <f t="shared" si="114"/>
        <v>130.21884733645712</v>
      </c>
      <c r="S99" s="7">
        <f t="shared" si="182"/>
        <v>17.434467956210977</v>
      </c>
      <c r="T99" s="7">
        <f t="shared" si="170"/>
        <v>15.660302686018982</v>
      </c>
      <c r="U99" s="36">
        <f t="shared" si="116"/>
        <v>2.5627893513430156</v>
      </c>
      <c r="V99" s="44">
        <f t="shared" si="171"/>
        <v>7.7221217307253047</v>
      </c>
      <c r="W99" s="44">
        <f t="shared" si="177"/>
        <v>3.2680973697039306</v>
      </c>
      <c r="X99" s="82">
        <v>-20</v>
      </c>
      <c r="Y99" s="11">
        <f t="shared" si="183"/>
        <v>15</v>
      </c>
      <c r="Z99" s="7">
        <f t="shared" si="102"/>
        <v>297.96977629325539</v>
      </c>
      <c r="AA99" s="7">
        <f t="shared" si="148"/>
        <v>101.91166559453666</v>
      </c>
      <c r="AB99" s="36">
        <f t="shared" si="104"/>
        <v>1.8623111018328462</v>
      </c>
      <c r="AC99" s="9">
        <f t="shared" si="172"/>
        <v>42.567110899036486</v>
      </c>
      <c r="AD99" s="9">
        <f t="shared" si="105"/>
        <v>130.67611839164368</v>
      </c>
      <c r="AE99" s="9">
        <f t="shared" si="106"/>
        <v>85.922336808097185</v>
      </c>
      <c r="AF99" s="7">
        <f t="shared" si="178"/>
        <v>10.641777724759121</v>
      </c>
      <c r="AG99" s="7">
        <f t="shared" si="107"/>
        <v>11.288807973121616</v>
      </c>
      <c r="AH99" s="16">
        <f t="shared" si="108"/>
        <v>3.5751168803760511</v>
      </c>
      <c r="AI99" s="44">
        <f t="shared" si="109"/>
        <v>5.0470429289033243</v>
      </c>
      <c r="AJ99" s="44">
        <f t="shared" si="173"/>
        <v>2.1878608634022196</v>
      </c>
      <c r="AK99" s="55">
        <f t="shared" si="174"/>
        <v>0.25946214812412921</v>
      </c>
      <c r="AL99" s="52">
        <f t="shared" si="149"/>
        <v>2.5048635256486063</v>
      </c>
      <c r="AM99" s="52">
        <f t="shared" si="175"/>
        <v>1.2221126771388762</v>
      </c>
      <c r="AN99" s="85">
        <f t="shared" si="179"/>
        <v>9.4531113160178339</v>
      </c>
      <c r="AO99" s="86">
        <f t="shared" si="180"/>
        <v>2.3073922275102414</v>
      </c>
    </row>
    <row r="100" spans="2:41" s="1" customFormat="1" ht="26.1" customHeight="1">
      <c r="B100" s="189"/>
      <c r="C100" s="7">
        <v>175</v>
      </c>
      <c r="D100" s="7">
        <v>40</v>
      </c>
      <c r="E100" s="7">
        <v>180</v>
      </c>
      <c r="F100" s="7">
        <f t="shared" si="167"/>
        <v>315</v>
      </c>
      <c r="G100" s="7">
        <f t="shared" si="168"/>
        <v>155</v>
      </c>
      <c r="H100" s="7">
        <f t="shared" si="96"/>
        <v>280</v>
      </c>
      <c r="I100" s="7">
        <f t="shared" si="169"/>
        <v>319.47574364968784</v>
      </c>
      <c r="J100" s="7">
        <f t="shared" si="176"/>
        <v>1.75</v>
      </c>
      <c r="K100" s="52">
        <v>55</v>
      </c>
      <c r="L100" s="7">
        <f t="shared" si="181"/>
        <v>15</v>
      </c>
      <c r="M100" s="7">
        <f t="shared" si="97"/>
        <v>488.16510277390739</v>
      </c>
      <c r="N100" s="7">
        <f t="shared" si="147"/>
        <v>399.88144188779205</v>
      </c>
      <c r="O100" s="7">
        <f t="shared" si="99"/>
        <v>3.0510318923369213</v>
      </c>
      <c r="P100" s="9">
        <f t="shared" si="100"/>
        <v>69.737871824843907</v>
      </c>
      <c r="Q100" s="9">
        <f t="shared" si="101"/>
        <v>192.65082205812234</v>
      </c>
      <c r="R100" s="9">
        <f t="shared" si="114"/>
        <v>130.21884733645712</v>
      </c>
      <c r="S100" s="7">
        <f t="shared" si="182"/>
        <v>17.434467956210977</v>
      </c>
      <c r="T100" s="7">
        <f t="shared" si="170"/>
        <v>15.660302686018982</v>
      </c>
      <c r="U100" s="36">
        <f t="shared" si="116"/>
        <v>2.5627893513430156</v>
      </c>
      <c r="V100" s="44">
        <f t="shared" si="171"/>
        <v>7.7221217307253047</v>
      </c>
      <c r="W100" s="44">
        <f t="shared" si="177"/>
        <v>3.2680973697039306</v>
      </c>
      <c r="X100" s="82">
        <v>-20</v>
      </c>
      <c r="Y100" s="11">
        <f t="shared" si="183"/>
        <v>20</v>
      </c>
      <c r="Z100" s="7">
        <f t="shared" si="102"/>
        <v>297.96977629325539</v>
      </c>
      <c r="AA100" s="7">
        <f t="shared" si="148"/>
        <v>101.91166559453666</v>
      </c>
      <c r="AB100" s="36">
        <f t="shared" si="104"/>
        <v>1.8623111018328462</v>
      </c>
      <c r="AC100" s="9">
        <f t="shared" si="172"/>
        <v>42.567110899036486</v>
      </c>
      <c r="AD100" s="9">
        <f t="shared" si="105"/>
        <v>130.67611839164368</v>
      </c>
      <c r="AE100" s="9">
        <f t="shared" si="106"/>
        <v>85.922336808097185</v>
      </c>
      <c r="AF100" s="7">
        <f t="shared" si="178"/>
        <v>10.641777724759121</v>
      </c>
      <c r="AG100" s="7">
        <f t="shared" si="107"/>
        <v>11.288807973121616</v>
      </c>
      <c r="AH100" s="16">
        <f t="shared" si="108"/>
        <v>3.5751168803760511</v>
      </c>
      <c r="AI100" s="44">
        <f t="shared" si="109"/>
        <v>5.0470429289033243</v>
      </c>
      <c r="AJ100" s="44">
        <f t="shared" si="173"/>
        <v>2.1878608634022196</v>
      </c>
      <c r="AK100" s="55">
        <f t="shared" si="174"/>
        <v>0.25946214812412921</v>
      </c>
      <c r="AL100" s="52">
        <f t="shared" si="149"/>
        <v>2.5048635256486063</v>
      </c>
      <c r="AM100" s="52">
        <f t="shared" si="175"/>
        <v>1.2221126771388762</v>
      </c>
      <c r="AN100" s="85">
        <f t="shared" si="179"/>
        <v>9.4531113160178339</v>
      </c>
      <c r="AO100" s="86">
        <f t="shared" si="180"/>
        <v>2.3073922275102414</v>
      </c>
    </row>
    <row r="101" spans="2:41" s="1" customFormat="1" ht="26.1" customHeight="1" thickBot="1">
      <c r="B101" s="190"/>
      <c r="C101" s="12">
        <v>175</v>
      </c>
      <c r="D101" s="12">
        <v>45</v>
      </c>
      <c r="E101" s="12">
        <v>180</v>
      </c>
      <c r="F101" s="12">
        <f t="shared" si="167"/>
        <v>315</v>
      </c>
      <c r="G101" s="12">
        <f t="shared" si="168"/>
        <v>155</v>
      </c>
      <c r="H101" s="12">
        <f>(F101-G101)*J101</f>
        <v>280</v>
      </c>
      <c r="I101" s="12">
        <f t="shared" si="169"/>
        <v>319.47574364968784</v>
      </c>
      <c r="J101" s="12">
        <f t="shared" si="176"/>
        <v>1.75</v>
      </c>
      <c r="K101" s="57">
        <v>55</v>
      </c>
      <c r="L101" s="12">
        <f t="shared" si="181"/>
        <v>10</v>
      </c>
      <c r="M101" s="12">
        <f t="shared" si="97"/>
        <v>488.16510277390739</v>
      </c>
      <c r="N101" s="12">
        <f t="shared" si="147"/>
        <v>399.88144188779205</v>
      </c>
      <c r="O101" s="12">
        <f t="shared" si="99"/>
        <v>3.0510318923369213</v>
      </c>
      <c r="P101" s="13">
        <f t="shared" si="100"/>
        <v>69.737871824843907</v>
      </c>
      <c r="Q101" s="13">
        <f t="shared" si="101"/>
        <v>192.65082205812234</v>
      </c>
      <c r="R101" s="13">
        <f t="shared" si="114"/>
        <v>130.21884733645712</v>
      </c>
      <c r="S101" s="12">
        <f t="shared" si="182"/>
        <v>17.434467956210977</v>
      </c>
      <c r="T101" s="12">
        <f t="shared" si="170"/>
        <v>15.660302686018982</v>
      </c>
      <c r="U101" s="37">
        <f t="shared" si="116"/>
        <v>2.5627893513430156</v>
      </c>
      <c r="V101" s="45">
        <f t="shared" si="171"/>
        <v>7.7221217307253047</v>
      </c>
      <c r="W101" s="45">
        <f t="shared" si="177"/>
        <v>3.2680973697039306</v>
      </c>
      <c r="X101" s="83">
        <v>-20</v>
      </c>
      <c r="Y101" s="14">
        <f t="shared" si="183"/>
        <v>25</v>
      </c>
      <c r="Z101" s="12">
        <f t="shared" si="102"/>
        <v>297.96977629325539</v>
      </c>
      <c r="AA101" s="12">
        <f t="shared" si="148"/>
        <v>101.91166559453666</v>
      </c>
      <c r="AB101" s="37">
        <f t="shared" si="104"/>
        <v>1.8623111018328462</v>
      </c>
      <c r="AC101" s="13">
        <f t="shared" si="172"/>
        <v>42.567110899036486</v>
      </c>
      <c r="AD101" s="13">
        <f t="shared" si="105"/>
        <v>130.67611839164368</v>
      </c>
      <c r="AE101" s="13">
        <f t="shared" si="106"/>
        <v>85.922336808097185</v>
      </c>
      <c r="AF101" s="12">
        <f>10/COS(X101*PI()/180)</f>
        <v>10.641777724759121</v>
      </c>
      <c r="AG101" s="12">
        <f t="shared" si="107"/>
        <v>11.288807973121616</v>
      </c>
      <c r="AH101" s="17">
        <f t="shared" si="108"/>
        <v>3.5751168803760511</v>
      </c>
      <c r="AI101" s="45">
        <f t="shared" si="109"/>
        <v>5.0470429289033243</v>
      </c>
      <c r="AJ101" s="45">
        <f t="shared" si="173"/>
        <v>2.1878608634022196</v>
      </c>
      <c r="AK101" s="56">
        <f t="shared" si="174"/>
        <v>0.25946214812412921</v>
      </c>
      <c r="AL101" s="57">
        <f t="shared" si="149"/>
        <v>2.5048635256486063</v>
      </c>
      <c r="AM101" s="57">
        <f t="shared" si="175"/>
        <v>1.2221126771388762</v>
      </c>
      <c r="AN101" s="87">
        <f t="shared" si="179"/>
        <v>9.4531113160178339</v>
      </c>
      <c r="AO101" s="88">
        <f t="shared" si="180"/>
        <v>2.3073922275102414</v>
      </c>
    </row>
    <row r="102" spans="2:41" s="1" customFormat="1" ht="26.1" customHeight="1">
      <c r="B102" s="29"/>
      <c r="C102" s="29"/>
      <c r="D102" s="29"/>
      <c r="E102" s="29"/>
      <c r="F102" s="29"/>
      <c r="G102" s="29"/>
      <c r="H102" s="29"/>
      <c r="I102" s="29"/>
      <c r="J102" s="29"/>
      <c r="K102" s="59"/>
      <c r="L102" s="29"/>
      <c r="M102" s="29"/>
      <c r="N102" s="29"/>
      <c r="O102" s="29"/>
      <c r="P102" s="30"/>
      <c r="Q102" s="30"/>
      <c r="R102" s="30"/>
      <c r="S102" s="29"/>
      <c r="T102" s="29"/>
      <c r="U102" s="38"/>
      <c r="V102" s="31"/>
      <c r="W102" s="31"/>
      <c r="X102" s="84"/>
      <c r="Y102" s="32"/>
      <c r="Z102" s="29"/>
      <c r="AA102" s="29"/>
      <c r="AB102" s="38"/>
      <c r="AC102" s="30"/>
      <c r="AD102" s="30"/>
      <c r="AE102" s="30"/>
      <c r="AF102" s="29"/>
      <c r="AG102" s="29"/>
      <c r="AH102" s="33"/>
      <c r="AI102" s="31"/>
      <c r="AJ102" s="31"/>
      <c r="AK102" s="58"/>
      <c r="AL102" s="59"/>
      <c r="AM102" s="59"/>
      <c r="AN102" s="38"/>
      <c r="AO102" s="38"/>
    </row>
  </sheetData>
  <mergeCells count="70">
    <mergeCell ref="AN81:AO81"/>
    <mergeCell ref="K79:W79"/>
    <mergeCell ref="B82:B91"/>
    <mergeCell ref="B92:B101"/>
    <mergeCell ref="X79:AJ79"/>
    <mergeCell ref="AK79:AM79"/>
    <mergeCell ref="G79:G80"/>
    <mergeCell ref="H79:H80"/>
    <mergeCell ref="J79:J81"/>
    <mergeCell ref="B59:B68"/>
    <mergeCell ref="B69:B78"/>
    <mergeCell ref="D79:D80"/>
    <mergeCell ref="F79:F80"/>
    <mergeCell ref="AO79:AO80"/>
    <mergeCell ref="U80:U81"/>
    <mergeCell ref="AH80:AH81"/>
    <mergeCell ref="V81:W81"/>
    <mergeCell ref="AI81:AJ81"/>
    <mergeCell ref="AL81:AM81"/>
    <mergeCell ref="AK56:AM56"/>
    <mergeCell ref="AO56:AO57"/>
    <mergeCell ref="U57:U58"/>
    <mergeCell ref="AH57:AH58"/>
    <mergeCell ref="V58:W58"/>
    <mergeCell ref="AI58:AJ58"/>
    <mergeCell ref="AL58:AM58"/>
    <mergeCell ref="AN58:AO58"/>
    <mergeCell ref="B31:B40"/>
    <mergeCell ref="B41:B50"/>
    <mergeCell ref="C53:AO53"/>
    <mergeCell ref="D56:D57"/>
    <mergeCell ref="F56:F57"/>
    <mergeCell ref="G56:G57"/>
    <mergeCell ref="H56:H57"/>
    <mergeCell ref="J56:J58"/>
    <mergeCell ref="K56:W56"/>
    <mergeCell ref="X56:AJ56"/>
    <mergeCell ref="X28:AJ28"/>
    <mergeCell ref="AK28:AM28"/>
    <mergeCell ref="AO28:AO29"/>
    <mergeCell ref="U29:U30"/>
    <mergeCell ref="AH29:AH30"/>
    <mergeCell ref="V30:W30"/>
    <mergeCell ref="AI30:AJ30"/>
    <mergeCell ref="AL30:AM30"/>
    <mergeCell ref="AN30:AO30"/>
    <mergeCell ref="D28:D29"/>
    <mergeCell ref="F28:F29"/>
    <mergeCell ref="G28:G29"/>
    <mergeCell ref="H28:H29"/>
    <mergeCell ref="J28:J30"/>
    <mergeCell ref="K28:W28"/>
    <mergeCell ref="AL7:AM7"/>
    <mergeCell ref="AN7:AO7"/>
    <mergeCell ref="B8:B17"/>
    <mergeCell ref="B18:B27"/>
    <mergeCell ref="U6:U7"/>
    <mergeCell ref="AH6:AH7"/>
    <mergeCell ref="V7:W7"/>
    <mergeCell ref="AI7:AJ7"/>
    <mergeCell ref="B2:AO2"/>
    <mergeCell ref="D5:D6"/>
    <mergeCell ref="F5:F6"/>
    <mergeCell ref="G5:G6"/>
    <mergeCell ref="H5:H6"/>
    <mergeCell ref="J5:J7"/>
    <mergeCell ref="K5:W5"/>
    <mergeCell ref="X5:AJ5"/>
    <mergeCell ref="AK5:AM5"/>
    <mergeCell ref="AO5:AO6"/>
  </mergeCells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O102"/>
  <sheetViews>
    <sheetView showGridLines="0" zoomScaleNormal="100" zoomScaleSheetLayoutView="40" workbookViewId="0">
      <selection activeCell="A81" sqref="A1:IV65536"/>
    </sheetView>
  </sheetViews>
  <sheetFormatPr defaultRowHeight="26.1" customHeight="1"/>
  <cols>
    <col min="1" max="1" width="1.625" customWidth="1"/>
    <col min="2" max="2" width="5.75" customWidth="1"/>
    <col min="3" max="3" width="6.25" hidden="1" customWidth="1"/>
    <col min="4" max="4" width="3" customWidth="1"/>
    <col min="5" max="5" width="4.125" customWidth="1"/>
    <col min="6" max="6" width="4" customWidth="1"/>
    <col min="7" max="7" width="5.25" customWidth="1"/>
    <col min="8" max="8" width="4.125" customWidth="1"/>
    <col min="9" max="9" width="3.875" customWidth="1"/>
    <col min="10" max="10" width="5.875" customWidth="1"/>
    <col min="11" max="11" width="3.125" style="77" customWidth="1"/>
    <col min="12" max="12" width="3.5" customWidth="1"/>
    <col min="13" max="13" width="3.875" customWidth="1"/>
    <col min="14" max="14" width="4" customWidth="1"/>
    <col min="15" max="15" width="4.125" customWidth="1"/>
    <col min="16" max="16" width="3.375" customWidth="1"/>
    <col min="17" max="17" width="3.625" customWidth="1"/>
    <col min="18" max="18" width="3.875" customWidth="1"/>
    <col min="19" max="20" width="4.375" customWidth="1"/>
    <col min="21" max="21" width="6.625" style="43" customWidth="1"/>
    <col min="22" max="22" width="5" customWidth="1"/>
    <col min="23" max="23" width="5.125" customWidth="1"/>
    <col min="24" max="24" width="4.625" style="49" customWidth="1"/>
    <col min="25" max="25" width="3.875" style="34" customWidth="1"/>
    <col min="26" max="26" width="4.125" customWidth="1"/>
    <col min="27" max="27" width="4.375" customWidth="1"/>
    <col min="28" max="28" width="7.875" style="43" customWidth="1"/>
    <col min="29" max="29" width="3.625" customWidth="1"/>
    <col min="30" max="30" width="3.875" customWidth="1"/>
    <col min="31" max="31" width="3.5" customWidth="1"/>
    <col min="32" max="32" width="4.125" customWidth="1"/>
    <col min="33" max="33" width="3.875" style="47" customWidth="1"/>
    <col min="34" max="34" width="7.375" style="18" customWidth="1"/>
    <col min="35" max="35" width="4.875" customWidth="1"/>
    <col min="36" max="36" width="5.125" customWidth="1"/>
    <col min="37" max="37" width="8.75" style="48" customWidth="1"/>
    <col min="38" max="39" width="4.75" style="49" customWidth="1"/>
    <col min="40" max="40" width="6.5" style="39" customWidth="1"/>
    <col min="41" max="41" width="6.875" style="39" customWidth="1"/>
    <col min="42" max="42" width="3.25" customWidth="1"/>
  </cols>
  <sheetData>
    <row r="1" spans="1:41" ht="14.25" customHeight="1"/>
    <row r="2" spans="1:41" s="28" customFormat="1" ht="26.1" customHeight="1">
      <c r="A2" s="27"/>
      <c r="B2" s="209" t="s">
        <v>50</v>
      </c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09"/>
      <c r="AE2" s="209"/>
      <c r="AF2" s="209"/>
      <c r="AG2" s="209"/>
      <c r="AH2" s="209"/>
      <c r="AI2" s="209"/>
      <c r="AJ2" s="209"/>
      <c r="AK2" s="209"/>
      <c r="AL2" s="209"/>
      <c r="AM2" s="209"/>
      <c r="AN2" s="209"/>
      <c r="AO2" s="209"/>
    </row>
    <row r="3" spans="1:41" s="1" customFormat="1" ht="26.1" customHeight="1">
      <c r="K3" s="48"/>
      <c r="U3" s="40"/>
      <c r="X3" s="49"/>
      <c r="Y3" s="34"/>
      <c r="AB3" s="40"/>
      <c r="AG3" s="46"/>
      <c r="AH3" s="15"/>
      <c r="AK3" s="48"/>
      <c r="AL3" s="49"/>
      <c r="AM3" s="50" t="s">
        <v>40</v>
      </c>
      <c r="AN3" s="34"/>
      <c r="AO3" s="34"/>
    </row>
    <row r="4" spans="1:41" s="1" customFormat="1" ht="14.25" customHeight="1" thickBot="1">
      <c r="K4" s="48"/>
      <c r="U4" s="40"/>
      <c r="X4" s="49"/>
      <c r="Y4" s="34"/>
      <c r="AB4" s="40"/>
      <c r="AG4" s="46"/>
      <c r="AH4" s="15"/>
      <c r="AK4" s="48"/>
      <c r="AL4" s="49"/>
      <c r="AM4" s="50"/>
      <c r="AN4" s="34"/>
      <c r="AO4" s="34"/>
    </row>
    <row r="5" spans="1:41" s="1" customFormat="1" ht="26.1" customHeight="1">
      <c r="A5" s="2"/>
      <c r="B5" s="19" t="s">
        <v>18</v>
      </c>
      <c r="C5" s="73" t="s">
        <v>18</v>
      </c>
      <c r="D5" s="191" t="s">
        <v>12</v>
      </c>
      <c r="E5" s="6" t="s">
        <v>21</v>
      </c>
      <c r="F5" s="204" t="s">
        <v>75</v>
      </c>
      <c r="G5" s="204" t="s">
        <v>76</v>
      </c>
      <c r="H5" s="206" t="s">
        <v>1</v>
      </c>
      <c r="I5" s="6" t="s">
        <v>17</v>
      </c>
      <c r="J5" s="206" t="s">
        <v>3</v>
      </c>
      <c r="K5" s="191" t="s">
        <v>27</v>
      </c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 t="s">
        <v>28</v>
      </c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2" t="s">
        <v>17</v>
      </c>
      <c r="AL5" s="192"/>
      <c r="AM5" s="192"/>
      <c r="AN5" s="6" t="s">
        <v>23</v>
      </c>
      <c r="AO5" s="193" t="s">
        <v>24</v>
      </c>
    </row>
    <row r="6" spans="1:41" s="1" customFormat="1" ht="26.1" customHeight="1">
      <c r="A6" s="2"/>
      <c r="B6" s="20" t="s">
        <v>19</v>
      </c>
      <c r="C6" s="74" t="s">
        <v>19</v>
      </c>
      <c r="D6" s="208"/>
      <c r="E6" s="22" t="s">
        <v>46</v>
      </c>
      <c r="F6" s="205"/>
      <c r="G6" s="205"/>
      <c r="H6" s="199"/>
      <c r="I6" s="23" t="s">
        <v>29</v>
      </c>
      <c r="J6" s="207"/>
      <c r="K6" s="78" t="s">
        <v>42</v>
      </c>
      <c r="L6" s="21" t="s">
        <v>43</v>
      </c>
      <c r="M6" s="10" t="s">
        <v>0</v>
      </c>
      <c r="N6" s="10" t="s">
        <v>2</v>
      </c>
      <c r="O6" s="10" t="s">
        <v>30</v>
      </c>
      <c r="P6" s="10" t="s">
        <v>4</v>
      </c>
      <c r="Q6" s="10" t="s">
        <v>36</v>
      </c>
      <c r="R6" s="10" t="s">
        <v>38</v>
      </c>
      <c r="S6" s="10" t="s">
        <v>5</v>
      </c>
      <c r="T6" s="10" t="s">
        <v>6</v>
      </c>
      <c r="U6" s="195" t="s">
        <v>7</v>
      </c>
      <c r="V6" s="7" t="s">
        <v>31</v>
      </c>
      <c r="W6" s="7" t="s">
        <v>32</v>
      </c>
      <c r="X6" s="78" t="s">
        <v>45</v>
      </c>
      <c r="Y6" s="21" t="s">
        <v>44</v>
      </c>
      <c r="Z6" s="10" t="s">
        <v>33</v>
      </c>
      <c r="AA6" s="10" t="s">
        <v>15</v>
      </c>
      <c r="AB6" s="41" t="s">
        <v>16</v>
      </c>
      <c r="AC6" s="10" t="s">
        <v>8</v>
      </c>
      <c r="AD6" s="10" t="s">
        <v>37</v>
      </c>
      <c r="AE6" s="10" t="s">
        <v>39</v>
      </c>
      <c r="AF6" s="10" t="s">
        <v>9</v>
      </c>
      <c r="AG6" s="10" t="s">
        <v>10</v>
      </c>
      <c r="AH6" s="197" t="s">
        <v>11</v>
      </c>
      <c r="AI6" s="7" t="s">
        <v>31</v>
      </c>
      <c r="AJ6" s="7" t="s">
        <v>32</v>
      </c>
      <c r="AK6" s="52" t="s">
        <v>22</v>
      </c>
      <c r="AL6" s="52" t="s">
        <v>25</v>
      </c>
      <c r="AM6" s="52" t="s">
        <v>26</v>
      </c>
      <c r="AN6" s="8" t="s">
        <v>14</v>
      </c>
      <c r="AO6" s="194"/>
    </row>
    <row r="7" spans="1:41" s="1" customFormat="1" ht="29.45" customHeight="1" thickBot="1">
      <c r="A7" s="3"/>
      <c r="B7" s="76" t="s">
        <v>47</v>
      </c>
      <c r="C7" s="75" t="s">
        <v>47</v>
      </c>
      <c r="D7" s="22" t="s">
        <v>34</v>
      </c>
      <c r="E7" s="22" t="s">
        <v>20</v>
      </c>
      <c r="F7" s="22" t="s">
        <v>13</v>
      </c>
      <c r="G7" s="22" t="s">
        <v>13</v>
      </c>
      <c r="H7" s="22" t="s">
        <v>13</v>
      </c>
      <c r="I7" s="22" t="s">
        <v>13</v>
      </c>
      <c r="J7" s="199"/>
      <c r="K7" s="79" t="s">
        <v>34</v>
      </c>
      <c r="L7" s="22" t="s">
        <v>34</v>
      </c>
      <c r="M7" s="22" t="s">
        <v>13</v>
      </c>
      <c r="N7" s="22" t="s">
        <v>13</v>
      </c>
      <c r="O7" s="22"/>
      <c r="P7" s="22" t="s">
        <v>13</v>
      </c>
      <c r="Q7" s="22" t="s">
        <v>13</v>
      </c>
      <c r="R7" s="22" t="s">
        <v>13</v>
      </c>
      <c r="S7" s="22" t="s">
        <v>13</v>
      </c>
      <c r="T7" s="22" t="s">
        <v>13</v>
      </c>
      <c r="U7" s="196"/>
      <c r="V7" s="199" t="s">
        <v>35</v>
      </c>
      <c r="W7" s="199"/>
      <c r="X7" s="79" t="s">
        <v>34</v>
      </c>
      <c r="Y7" s="22" t="s">
        <v>34</v>
      </c>
      <c r="Z7" s="22" t="s">
        <v>13</v>
      </c>
      <c r="AA7" s="22" t="s">
        <v>13</v>
      </c>
      <c r="AB7" s="42"/>
      <c r="AC7" s="22" t="s">
        <v>13</v>
      </c>
      <c r="AD7" s="22" t="s">
        <v>13</v>
      </c>
      <c r="AE7" s="22" t="s">
        <v>13</v>
      </c>
      <c r="AF7" s="22" t="s">
        <v>13</v>
      </c>
      <c r="AG7" s="22" t="s">
        <v>13</v>
      </c>
      <c r="AH7" s="198"/>
      <c r="AI7" s="199" t="s">
        <v>35</v>
      </c>
      <c r="AJ7" s="199"/>
      <c r="AK7" s="53" t="s">
        <v>51</v>
      </c>
      <c r="AL7" s="200" t="s">
        <v>35</v>
      </c>
      <c r="AM7" s="201"/>
      <c r="AN7" s="202" t="s">
        <v>74</v>
      </c>
      <c r="AO7" s="203"/>
    </row>
    <row r="8" spans="1:41" s="1" customFormat="1" ht="26.1" customHeight="1">
      <c r="A8" s="3"/>
      <c r="B8" s="188">
        <v>100</v>
      </c>
      <c r="C8" s="5">
        <v>100</v>
      </c>
      <c r="D8" s="5">
        <v>0</v>
      </c>
      <c r="E8" s="5">
        <v>150</v>
      </c>
      <c r="F8" s="5">
        <f>C8+20+E8-60</f>
        <v>210</v>
      </c>
      <c r="G8" s="5">
        <f>C8-20</f>
        <v>80</v>
      </c>
      <c r="H8" s="5">
        <f>(F8-G8)*J8</f>
        <v>195</v>
      </c>
      <c r="I8" s="5">
        <f>2*P8+E8</f>
        <v>242.37604307034013</v>
      </c>
      <c r="J8" s="5">
        <v>1.5</v>
      </c>
      <c r="K8" s="51">
        <v>30</v>
      </c>
      <c r="L8" s="5">
        <f t="shared" ref="L8:L17" si="0">K8-D8</f>
        <v>30</v>
      </c>
      <c r="M8" s="5">
        <f>H8/COS(K8*PI()/180)</f>
        <v>225.16660498395404</v>
      </c>
      <c r="N8" s="5">
        <f>H8*TAN(K8*PI()/180)</f>
        <v>112.58330249197702</v>
      </c>
      <c r="O8" s="5">
        <f t="shared" ref="O8:O17" si="1">J8/COS(K8*PI()/180)</f>
        <v>1.7320508075688772</v>
      </c>
      <c r="P8" s="24">
        <f t="shared" ref="P8:P17" si="2">40/COS(K8*PI()/180)</f>
        <v>46.188021535170058</v>
      </c>
      <c r="Q8" s="24">
        <f t="shared" ref="Q8:Q17" si="3">F8/U8+P8</f>
        <v>102.14658608739532</v>
      </c>
      <c r="R8" s="24">
        <f>G8/U8+P8</f>
        <v>67.505569936017778</v>
      </c>
      <c r="S8" s="5">
        <f t="shared" ref="S8:S17" si="4">10/COS(K8*PI()/180)</f>
        <v>11.547005383792515</v>
      </c>
      <c r="T8" s="5">
        <f>10/COS(ATAN((N8+R8-Q8)/H8))</f>
        <v>10.769230769230768</v>
      </c>
      <c r="U8" s="35">
        <f>(4+SIN(K8*PI()/180)/J8)*COS(K8*PI()/180)</f>
        <v>3.7527767497325675</v>
      </c>
      <c r="V8" s="25">
        <f>(P8*J8*(F8^2-G8^2)/2+J8*(F8^3-G8^3)/(6*U8))/1000000</f>
        <v>1.8888014056538605</v>
      </c>
      <c r="W8" s="25">
        <f>(J8*(P8+S8+T8)*(F8-G8)*60+J8*(F8^2-G8^2)*60/(2*U8))/1000000</f>
        <v>1.2535650757273391</v>
      </c>
      <c r="X8" s="80">
        <v>30</v>
      </c>
      <c r="Y8" s="72">
        <f>X8+D8</f>
        <v>30</v>
      </c>
      <c r="Z8" s="5">
        <f t="shared" ref="Z8:Z17" si="5">IF(D8&gt;20,H8/COS(X8*PI()/180),H8/COS(X8*PI()/180))</f>
        <v>225.16660498395404</v>
      </c>
      <c r="AA8" s="5">
        <f>H8*TAN(ABS(X8)*PI()/180)</f>
        <v>112.58330249197702</v>
      </c>
      <c r="AB8" s="35">
        <f>J8/COS(X8*PI()/180)</f>
        <v>1.7320508075688772</v>
      </c>
      <c r="AC8" s="24">
        <f>40/COS(ABS(X8)*PI()/180)</f>
        <v>46.188021535170058</v>
      </c>
      <c r="AD8" s="24">
        <f t="shared" ref="AD8:AD17" si="6">F8/AH8+AC8</f>
        <v>102.14658608739532</v>
      </c>
      <c r="AE8" s="24">
        <f t="shared" ref="AE8:AE17" si="7">G8/AH8+AC8</f>
        <v>67.505569936017778</v>
      </c>
      <c r="AF8" s="5">
        <f t="shared" ref="AF8:AF16" si="8">10/COS(X8*PI()/180)</f>
        <v>11.547005383792515</v>
      </c>
      <c r="AG8" s="5">
        <f t="shared" ref="AG8:AG17" si="9">IF(X8&gt;0,10/COS(ATAN((AA8+AE8-AD8)/H8)),10/COS(ATAN((AA8-AE8+AD8)/H8)))</f>
        <v>10.769230769230768</v>
      </c>
      <c r="AH8" s="26">
        <f t="shared" ref="AH8:AH17" si="10">(4+SIN(X8*PI()/180)/J8)*COS(X8*PI()/180)</f>
        <v>3.7527767497325675</v>
      </c>
      <c r="AI8" s="25">
        <f>(AC8*J8*(F8^2-G8^2)/2+J8*(F8^3-G8^3)/(6*AH8))/1000000</f>
        <v>1.8888014056538605</v>
      </c>
      <c r="AJ8" s="25">
        <f>(J8*(AC8+AF8+AG8)*(F8-G8)*60+J8*(F8^2-G8^2)*60/(2*AH8))/1000000</f>
        <v>1.2535650757273391</v>
      </c>
      <c r="AK8" s="54">
        <f>(0.2*0.4-0.05*0.05/2)*(I8/100+0.1)</f>
        <v>0.19874613391789292</v>
      </c>
      <c r="AL8" s="51">
        <f>(F8/100*I8/100-PI()*((E8+2*20)/100)^2/4)*40/100</f>
        <v>0.90184381384494172</v>
      </c>
      <c r="AM8" s="51">
        <f>0.6*0.6*(I8/100+0.2)</f>
        <v>0.94455375505322459</v>
      </c>
      <c r="AN8" s="89">
        <f>IF(X8&gt;0,(E8+E8+N8+AA8)*H8/2/10000*0.4+(E8+N8+AA8+R8+T8+AE8+AG8)/100*2*0.4,(E8+E8+N8-AA8)*H8/2/10000*0.4+(E8+N8-AA8+R8+T8+AE8+AG8)/100*2*0.4)</f>
        <v>6.3018794105930294</v>
      </c>
      <c r="AO8" s="90">
        <f>IF(X8&gt;0,(E8+N8+AA8+R8+T8+AE8+AG8)/100*0.8*0.4,(E8+N8-AA8+R8+T8+AE8+AG8)/100*0.8*0.4)</f>
        <v>1.7014918604622435</v>
      </c>
    </row>
    <row r="9" spans="1:41" s="1" customFormat="1" ht="26.1" customHeight="1">
      <c r="A9" s="4"/>
      <c r="B9" s="189"/>
      <c r="C9" s="7">
        <v>100</v>
      </c>
      <c r="D9" s="7">
        <v>5</v>
      </c>
      <c r="E9" s="7">
        <v>150</v>
      </c>
      <c r="F9" s="7">
        <f t="shared" ref="F9:F17" si="11">C9+20+E9-60</f>
        <v>210</v>
      </c>
      <c r="G9" s="7">
        <f t="shared" ref="G9:G17" si="12">C9-20</f>
        <v>80</v>
      </c>
      <c r="H9" s="7">
        <f>(F9-G9)*J9</f>
        <v>195</v>
      </c>
      <c r="I9" s="7">
        <f>2*P9+E9</f>
        <v>247.66196710091648</v>
      </c>
      <c r="J9" s="7">
        <v>1.5</v>
      </c>
      <c r="K9" s="52">
        <v>35</v>
      </c>
      <c r="L9" s="7">
        <f>K9-D9</f>
        <v>30</v>
      </c>
      <c r="M9" s="7">
        <f>H9/COS(K9*PI()/180)</f>
        <v>238.05104480848394</v>
      </c>
      <c r="N9" s="7">
        <f>H9*TAN(K9*PI()/180)</f>
        <v>136.5404699508934</v>
      </c>
      <c r="O9" s="7">
        <f>J9/COS(K9*PI()/180)</f>
        <v>1.8311618831421841</v>
      </c>
      <c r="P9" s="9">
        <f>40/COS(K9*PI()/180)</f>
        <v>48.830983550458242</v>
      </c>
      <c r="Q9" s="9">
        <f>F9/U9+P9</f>
        <v>107.32942791833369</v>
      </c>
      <c r="R9" s="9">
        <f>G9/U9+P9</f>
        <v>71.116105214410794</v>
      </c>
      <c r="S9" s="7">
        <f>10/COS(K9*PI()/180)</f>
        <v>12.207745887614561</v>
      </c>
      <c r="T9" s="7">
        <f>10/COS(ATAN((N9+R9-Q9)/H9))</f>
        <v>11.245925433474429</v>
      </c>
      <c r="U9" s="36">
        <f>(4+SIN(K9*PI()/180)/J9)*COS(K9*PI()/180)</f>
        <v>3.5898390507512699</v>
      </c>
      <c r="V9" s="44">
        <f>(P9*J9*(F9^2-G9^2)/2+J9*(F9^3-G9^3)/(6*U9))/1000000</f>
        <v>1.9899852143827095</v>
      </c>
      <c r="W9" s="44">
        <f>(J9*(P9+S9+T9)*(F9-G9)*60+J9*(F9^2-G9^2)*60/(2*U9))/1000000</f>
        <v>1.3183143232832966</v>
      </c>
      <c r="X9" s="81">
        <v>0</v>
      </c>
      <c r="Y9" s="11">
        <f>X9+D9</f>
        <v>5</v>
      </c>
      <c r="Z9" s="7">
        <f>IF(D9&gt;20,H9/COS(X9*PI()/180),H9/COS(X9*PI()/180))</f>
        <v>195</v>
      </c>
      <c r="AA9" s="7">
        <f>H9*TAN(ABS(X9)*PI()/180)</f>
        <v>0</v>
      </c>
      <c r="AB9" s="36">
        <f>J9/COS(X9*PI()/180)</f>
        <v>1.5</v>
      </c>
      <c r="AC9" s="9">
        <f>40/COS(ABS(X9)*PI()/180)</f>
        <v>40</v>
      </c>
      <c r="AD9" s="9">
        <f>F9/AH9+AC9</f>
        <v>92.5</v>
      </c>
      <c r="AE9" s="9">
        <f>G9/AH9+AC9</f>
        <v>60</v>
      </c>
      <c r="AF9" s="7">
        <f>10/COS(X9*PI()/180)</f>
        <v>10</v>
      </c>
      <c r="AG9" s="7">
        <f>IF(X9&gt;0,10/COS(ATAN((AA9+AE9-AD9)/H9)),10/COS(ATAN((AA9-AE9+AD9)/H9)))</f>
        <v>10.137937550497032</v>
      </c>
      <c r="AH9" s="16">
        <f>(4+SIN(X9*PI()/180)/J9)*COS(X9*PI()/180)</f>
        <v>4</v>
      </c>
      <c r="AI9" s="44">
        <f>(AC9*J9*(F9^2-G9^2)/2+J9*(F9^3-G9^3)/(6*AH9))/1000000</f>
        <v>1.6778124999999999</v>
      </c>
      <c r="AJ9" s="44">
        <f t="shared" ref="AJ9:AJ27" si="13">(J9*(AC9+AF9+AG9)*(F9-G9)*60+J9*(F9^2-G9^2)*60/(2*AH9))/1000000</f>
        <v>1.127738869340815</v>
      </c>
      <c r="AK9" s="55">
        <f>(0.2*0.4-0.05*0.05/2)*(I9/100+0.1)</f>
        <v>0.20290879909197179</v>
      </c>
      <c r="AL9" s="52">
        <f>(F9/100*I9/100-PI()*((E9+2*20)/100)^2/4)*40/100</f>
        <v>0.94624557570178336</v>
      </c>
      <c r="AM9" s="52">
        <f t="shared" ref="AM9:AM27" si="14">0.6*0.6*(I9/100+0.2)</f>
        <v>0.96358308156329942</v>
      </c>
      <c r="AN9" s="85">
        <f>IF(X9&gt;0,(E9+E9+N9+AA9)*H9/2/10000*0.4+(E9+N9+AA9+R9+T9+AE9+AG9)/100*2*0.4,(E9+E9+N9-AA9)*H9/2/10000*0.4+(E9+N9-AA9+R9+T9+AE9+AG9)/100*2*0.4)</f>
        <v>5.2148313380026901</v>
      </c>
      <c r="AO9" s="86">
        <f>IF(X9&gt;0,(E9+N9+AA9+R9+T9+AE9+AG9)/100*0.8*0.4,(E9+N9-AA9+R9+T9+AE9+AG9)/100*0.8*0.4)</f>
        <v>1.4049294020776824</v>
      </c>
    </row>
    <row r="10" spans="1:41" s="1" customFormat="1" ht="26.1" customHeight="1">
      <c r="A10" s="4"/>
      <c r="B10" s="189"/>
      <c r="C10" s="7">
        <v>100</v>
      </c>
      <c r="D10" s="7">
        <v>10</v>
      </c>
      <c r="E10" s="7">
        <v>150</v>
      </c>
      <c r="F10" s="7">
        <f t="shared" si="11"/>
        <v>210</v>
      </c>
      <c r="G10" s="7">
        <f t="shared" si="12"/>
        <v>80</v>
      </c>
      <c r="H10" s="7">
        <f t="shared" ref="H10:H17" si="15">(F10-G10)*J10</f>
        <v>195</v>
      </c>
      <c r="I10" s="7">
        <f t="shared" ref="I10:I17" si="16">2*P10+E10</f>
        <v>247.66196710091648</v>
      </c>
      <c r="J10" s="7">
        <v>1.5</v>
      </c>
      <c r="K10" s="52">
        <v>35</v>
      </c>
      <c r="L10" s="7">
        <f t="shared" si="0"/>
        <v>25</v>
      </c>
      <c r="M10" s="7">
        <f t="shared" ref="M10:M17" si="17">H10/COS(K10*PI()/180)</f>
        <v>238.05104480848394</v>
      </c>
      <c r="N10" s="7">
        <f t="shared" ref="N10:N17" si="18">H10*TAN(K10*PI()/180)</f>
        <v>136.5404699508934</v>
      </c>
      <c r="O10" s="7">
        <f t="shared" si="1"/>
        <v>1.8311618831421841</v>
      </c>
      <c r="P10" s="9">
        <f t="shared" si="2"/>
        <v>48.830983550458242</v>
      </c>
      <c r="Q10" s="9">
        <f t="shared" si="3"/>
        <v>107.32942791833369</v>
      </c>
      <c r="R10" s="9">
        <f t="shared" ref="R10:R17" si="19">G10/U10+P10</f>
        <v>71.116105214410794</v>
      </c>
      <c r="S10" s="7">
        <f>10/COS(K10*PI()/180)</f>
        <v>12.207745887614561</v>
      </c>
      <c r="T10" s="7">
        <f t="shared" ref="T10:T17" si="20">10/COS(ATAN((N10+R10-Q10)/H10))</f>
        <v>11.245925433474429</v>
      </c>
      <c r="U10" s="36">
        <f t="shared" ref="U10:U17" si="21">(4+SIN(K10*PI()/180)/J10)*COS(K10*PI()/180)</f>
        <v>3.5898390507512699</v>
      </c>
      <c r="V10" s="44">
        <f t="shared" ref="V10:V17" si="22">(P10*J10*(F10^2-G10^2)/2+J10*(F10^3-G10^3)/(6*U10))/1000000</f>
        <v>1.9899852143827095</v>
      </c>
      <c r="W10" s="44">
        <f t="shared" ref="W10:W17" si="23">(J10*(P10+S10+T10)*(F10-G10)*60+J10*(F10^2-G10^2)*60/(2*U10))/1000000</f>
        <v>1.3183143232832966</v>
      </c>
      <c r="X10" s="81">
        <v>0</v>
      </c>
      <c r="Y10" s="11">
        <f t="shared" ref="Y10:Y17" si="24">X10+D10</f>
        <v>10</v>
      </c>
      <c r="Z10" s="7">
        <f t="shared" si="5"/>
        <v>195</v>
      </c>
      <c r="AA10" s="7">
        <f t="shared" ref="AA10:AA17" si="25">H10*TAN(ABS(X10)*PI()/180)</f>
        <v>0</v>
      </c>
      <c r="AB10" s="36">
        <f t="shared" ref="AB10:AB17" si="26">J10/COS(X10*PI()/180)</f>
        <v>1.5</v>
      </c>
      <c r="AC10" s="9">
        <f t="shared" ref="AC10:AC17" si="27">40/COS(ABS(X10)*PI()/180)</f>
        <v>40</v>
      </c>
      <c r="AD10" s="9">
        <f t="shared" si="6"/>
        <v>92.5</v>
      </c>
      <c r="AE10" s="9">
        <f t="shared" si="7"/>
        <v>60</v>
      </c>
      <c r="AF10" s="7">
        <f t="shared" si="8"/>
        <v>10</v>
      </c>
      <c r="AG10" s="7">
        <f t="shared" si="9"/>
        <v>10.137937550497032</v>
      </c>
      <c r="AH10" s="16">
        <f t="shared" si="10"/>
        <v>4</v>
      </c>
      <c r="AI10" s="44">
        <f t="shared" ref="AI10:AI17" si="28">(AC10*J10*(F10^2-G10^2)/2+J10*(F10^3-G10^3)/(6*AH10))/1000000</f>
        <v>1.6778124999999999</v>
      </c>
      <c r="AJ10" s="44">
        <f t="shared" si="13"/>
        <v>1.127738869340815</v>
      </c>
      <c r="AK10" s="55">
        <f t="shared" ref="AK10:AK17" si="29">(0.2*0.4-0.05*0.05/2)*(I10/100+0.1)</f>
        <v>0.20290879909197179</v>
      </c>
      <c r="AL10" s="52">
        <f t="shared" ref="AL10:AL17" si="30">(F10/100*I10/100-PI()*((E10+2*20)/100)^2/4)*40/100</f>
        <v>0.94624557570178336</v>
      </c>
      <c r="AM10" s="52">
        <f t="shared" si="14"/>
        <v>0.96358308156329942</v>
      </c>
      <c r="AN10" s="85">
        <f>IF(X10&gt;0,(E10+E10+N10+AA10)*H10/2/10000*0.4+(E10+N10+AA10+R10+T10+AE10+AG10)/100*2*0.4,(E10+E10+N10-AA10)*H10/2/10000*0.4+(E10+N10-AA10+R10+T10+AE10+AG10)/100*2*0.4)</f>
        <v>5.2148313380026901</v>
      </c>
      <c r="AO10" s="86">
        <f>IF(X10&gt;0,(E10+N10+AA10+R10+T10+AE10+AG10)/100*0.8*0.4,(E10+N10-AA10+R10+T10+AE10+AG10)/100*0.8*0.4)</f>
        <v>1.4049294020776824</v>
      </c>
    </row>
    <row r="11" spans="1:41" s="1" customFormat="1" ht="26.1" customHeight="1">
      <c r="A11" s="4"/>
      <c r="B11" s="189"/>
      <c r="C11" s="7">
        <v>100</v>
      </c>
      <c r="D11" s="7">
        <v>15</v>
      </c>
      <c r="E11" s="7">
        <v>150</v>
      </c>
      <c r="F11" s="7">
        <f t="shared" si="11"/>
        <v>210</v>
      </c>
      <c r="G11" s="7">
        <f t="shared" si="12"/>
        <v>80</v>
      </c>
      <c r="H11" s="7">
        <f>(F11-G11)*J11</f>
        <v>195</v>
      </c>
      <c r="I11" s="7">
        <f>2*P11+E11</f>
        <v>247.66196710091648</v>
      </c>
      <c r="J11" s="7">
        <v>1.5</v>
      </c>
      <c r="K11" s="52">
        <v>35</v>
      </c>
      <c r="L11" s="7">
        <f>K11-D11</f>
        <v>20</v>
      </c>
      <c r="M11" s="7">
        <f>H11/COS(K11*PI()/180)</f>
        <v>238.05104480848394</v>
      </c>
      <c r="N11" s="7">
        <f>H11*TAN(K11*PI()/180)</f>
        <v>136.5404699508934</v>
      </c>
      <c r="O11" s="7">
        <f>J11/COS(K11*PI()/180)</f>
        <v>1.8311618831421841</v>
      </c>
      <c r="P11" s="9">
        <f>40/COS(K11*PI()/180)</f>
        <v>48.830983550458242</v>
      </c>
      <c r="Q11" s="9">
        <f>F11/U11+P11</f>
        <v>107.32942791833369</v>
      </c>
      <c r="R11" s="9">
        <f>G11/U11+P11</f>
        <v>71.116105214410794</v>
      </c>
      <c r="S11" s="7">
        <f>10/COS(K11*PI()/180)</f>
        <v>12.207745887614561</v>
      </c>
      <c r="T11" s="7">
        <f>10/COS(ATAN((N11+R11-Q11)/H11))</f>
        <v>11.245925433474429</v>
      </c>
      <c r="U11" s="36">
        <f>(4+SIN(K11*PI()/180)/J11)*COS(K11*PI()/180)</f>
        <v>3.5898390507512699</v>
      </c>
      <c r="V11" s="44">
        <f>(P11*J11*(F11^2-G11^2)/2+J11*(F11^3-G11^3)/(6*U11))/1000000</f>
        <v>1.9899852143827095</v>
      </c>
      <c r="W11" s="44">
        <f t="shared" si="23"/>
        <v>1.3183143232832966</v>
      </c>
      <c r="X11" s="81">
        <v>0</v>
      </c>
      <c r="Y11" s="11">
        <f>X11+D11</f>
        <v>15</v>
      </c>
      <c r="Z11" s="7">
        <f>IF(D11&gt;20,H11/COS(X11*PI()/180),H11/COS(X11*PI()/180))</f>
        <v>195</v>
      </c>
      <c r="AA11" s="7">
        <f>H11*TAN(ABS(X11)*PI()/180)</f>
        <v>0</v>
      </c>
      <c r="AB11" s="36">
        <f>J11/COS(X11*PI()/180)</f>
        <v>1.5</v>
      </c>
      <c r="AC11" s="9">
        <f>40/COS(ABS(X11)*PI()/180)</f>
        <v>40</v>
      </c>
      <c r="AD11" s="9">
        <f>F11/AH11+AC11</f>
        <v>92.5</v>
      </c>
      <c r="AE11" s="9">
        <f>G11/AH11+AC11</f>
        <v>60</v>
      </c>
      <c r="AF11" s="7">
        <f>10/COS(X11*PI()/180)</f>
        <v>10</v>
      </c>
      <c r="AG11" s="7">
        <f>IF(X11&gt;0,10/COS(ATAN((AA11+AE11-AD11)/H11)),10/COS(ATAN((AA11-AE11+AD11)/H11)))</f>
        <v>10.137937550497032</v>
      </c>
      <c r="AH11" s="16">
        <f>(4+SIN(X11*PI()/180)/J11)*COS(X11*PI()/180)</f>
        <v>4</v>
      </c>
      <c r="AI11" s="44">
        <f>(AC11*J11*(F11^2-G11^2)/2+J11*(F11^3-G11^3)/(6*AH11))/1000000</f>
        <v>1.6778124999999999</v>
      </c>
      <c r="AJ11" s="44">
        <f t="shared" si="13"/>
        <v>1.127738869340815</v>
      </c>
      <c r="AK11" s="55">
        <f>(0.2*0.4-0.05*0.05/2)*(I11/100+0.1)</f>
        <v>0.20290879909197179</v>
      </c>
      <c r="AL11" s="52">
        <f>(F11/100*I11/100-PI()*((E11+2*20)/100)^2/4)*40/100</f>
        <v>0.94624557570178336</v>
      </c>
      <c r="AM11" s="52">
        <f t="shared" si="14"/>
        <v>0.96358308156329942</v>
      </c>
      <c r="AN11" s="85">
        <f>IF(X11&gt;0,(E11+E11+N11+AA11)*H11/2/10000*0.4+(E11+N11+AA11+R11+T11+AE11+AG11)/100*2*0.4,(E11+E11+N11-AA11)*H11/2/10000*0.4+(E11+N11-AA11+R11+T11+AE11+AG11)/100*2*0.4)</f>
        <v>5.2148313380026901</v>
      </c>
      <c r="AO11" s="86">
        <f>IF(X11&gt;0,(E11+N11+AA11+R11+T11+AE11+AG11)/100*0.8*0.4,(E11+N11-AA11+R11+T11+AE11+AG11)/100*0.8*0.4)</f>
        <v>1.4049294020776824</v>
      </c>
    </row>
    <row r="12" spans="1:41" s="1" customFormat="1" ht="26.1" customHeight="1">
      <c r="B12" s="189"/>
      <c r="C12" s="7">
        <v>100</v>
      </c>
      <c r="D12" s="7">
        <v>20</v>
      </c>
      <c r="E12" s="7">
        <v>150</v>
      </c>
      <c r="F12" s="7">
        <f t="shared" si="11"/>
        <v>210</v>
      </c>
      <c r="G12" s="7">
        <f t="shared" si="12"/>
        <v>80</v>
      </c>
      <c r="H12" s="7">
        <f t="shared" si="15"/>
        <v>195</v>
      </c>
      <c r="I12" s="7">
        <f t="shared" si="16"/>
        <v>247.66196710091648</v>
      </c>
      <c r="J12" s="7">
        <v>1.5</v>
      </c>
      <c r="K12" s="52">
        <v>35</v>
      </c>
      <c r="L12" s="7">
        <f t="shared" si="0"/>
        <v>15</v>
      </c>
      <c r="M12" s="7">
        <f t="shared" si="17"/>
        <v>238.05104480848394</v>
      </c>
      <c r="N12" s="7">
        <f t="shared" si="18"/>
        <v>136.5404699508934</v>
      </c>
      <c r="O12" s="7">
        <f t="shared" si="1"/>
        <v>1.8311618831421841</v>
      </c>
      <c r="P12" s="9">
        <f t="shared" si="2"/>
        <v>48.830983550458242</v>
      </c>
      <c r="Q12" s="9">
        <f t="shared" si="3"/>
        <v>107.32942791833369</v>
      </c>
      <c r="R12" s="9">
        <f t="shared" si="19"/>
        <v>71.116105214410794</v>
      </c>
      <c r="S12" s="7">
        <f t="shared" si="4"/>
        <v>12.207745887614561</v>
      </c>
      <c r="T12" s="7">
        <f t="shared" si="20"/>
        <v>11.245925433474429</v>
      </c>
      <c r="U12" s="36">
        <f t="shared" si="21"/>
        <v>3.5898390507512699</v>
      </c>
      <c r="V12" s="44">
        <f t="shared" si="22"/>
        <v>1.9899852143827095</v>
      </c>
      <c r="W12" s="44">
        <f t="shared" si="23"/>
        <v>1.3183143232832966</v>
      </c>
      <c r="X12" s="81">
        <v>0</v>
      </c>
      <c r="Y12" s="11">
        <f t="shared" si="24"/>
        <v>20</v>
      </c>
      <c r="Z12" s="7">
        <f t="shared" si="5"/>
        <v>195</v>
      </c>
      <c r="AA12" s="7">
        <f t="shared" si="25"/>
        <v>0</v>
      </c>
      <c r="AB12" s="36">
        <f t="shared" si="26"/>
        <v>1.5</v>
      </c>
      <c r="AC12" s="9">
        <f t="shared" si="27"/>
        <v>40</v>
      </c>
      <c r="AD12" s="9">
        <f t="shared" si="6"/>
        <v>92.5</v>
      </c>
      <c r="AE12" s="9">
        <f t="shared" si="7"/>
        <v>60</v>
      </c>
      <c r="AF12" s="7">
        <f t="shared" si="8"/>
        <v>10</v>
      </c>
      <c r="AG12" s="7">
        <f t="shared" si="9"/>
        <v>10.137937550497032</v>
      </c>
      <c r="AH12" s="16">
        <f t="shared" si="10"/>
        <v>4</v>
      </c>
      <c r="AI12" s="44">
        <f t="shared" si="28"/>
        <v>1.6778124999999999</v>
      </c>
      <c r="AJ12" s="44">
        <f t="shared" si="13"/>
        <v>1.127738869340815</v>
      </c>
      <c r="AK12" s="55">
        <f t="shared" si="29"/>
        <v>0.20290879909197179</v>
      </c>
      <c r="AL12" s="52">
        <f t="shared" si="30"/>
        <v>0.94624557570178336</v>
      </c>
      <c r="AM12" s="52">
        <f t="shared" si="14"/>
        <v>0.96358308156329942</v>
      </c>
      <c r="AN12" s="85">
        <f t="shared" ref="AN12:AN17" si="31">IF(X12&gt;0,(E12+E12+N12+AA12)*H12/2/10000*0.4+(E12+N12+AA12+R12+T12+AE12+AG12)/100*2*0.4,(E12+E12+N12-AA12)*H12/2/10000*0.4+(E12+N12-AA12+R12+T12+AE12+AG12)/100*2*0.4)</f>
        <v>5.2148313380026901</v>
      </c>
      <c r="AO12" s="86">
        <f t="shared" ref="AO12:AO17" si="32">IF(X12&gt;0,(E12+N12+AA12+R12+T12+AE12+AG12)/100*0.8*0.4,(E12+N12-AA12+R12+T12+AE12+AG12)/100*0.8*0.4)</f>
        <v>1.4049294020776824</v>
      </c>
    </row>
    <row r="13" spans="1:41" s="1" customFormat="1" ht="26.1" customHeight="1">
      <c r="B13" s="189"/>
      <c r="C13" s="7">
        <v>100</v>
      </c>
      <c r="D13" s="7">
        <v>25</v>
      </c>
      <c r="E13" s="7">
        <v>150</v>
      </c>
      <c r="F13" s="7">
        <f t="shared" si="11"/>
        <v>210</v>
      </c>
      <c r="G13" s="7">
        <f t="shared" si="12"/>
        <v>80</v>
      </c>
      <c r="H13" s="7">
        <f>(F13-G13)*J13</f>
        <v>195</v>
      </c>
      <c r="I13" s="7">
        <f>2*P13+E13</f>
        <v>289.47574364968784</v>
      </c>
      <c r="J13" s="7">
        <v>1.5</v>
      </c>
      <c r="K13" s="52">
        <v>55</v>
      </c>
      <c r="L13" s="7">
        <f>K13-D13</f>
        <v>30</v>
      </c>
      <c r="M13" s="7">
        <f>H13/COS(K13*PI()/180)</f>
        <v>339.97212514611408</v>
      </c>
      <c r="N13" s="7">
        <f>H13*TAN(K13*PI()/180)</f>
        <v>278.48886131471232</v>
      </c>
      <c r="O13" s="7">
        <f>J13/COS(K13*PI()/180)</f>
        <v>2.6151701934316467</v>
      </c>
      <c r="P13" s="9">
        <f>40/COS(K13*PI()/180)</f>
        <v>69.737871824843907</v>
      </c>
      <c r="Q13" s="9">
        <f>F13/U13+P13</f>
        <v>150.2736535545659</v>
      </c>
      <c r="R13" s="9">
        <f>G13/U13+P13</f>
        <v>100.41816962664277</v>
      </c>
      <c r="S13" s="7">
        <f>10/COS(K13*PI()/180)</f>
        <v>17.434467956210977</v>
      </c>
      <c r="T13" s="7">
        <f>10/COS(ATAN((N13+R13-Q13)/H13))</f>
        <v>15.410083300814458</v>
      </c>
      <c r="U13" s="36">
        <f>(4+SIN(K13*PI()/180)/J13)*COS(K13*PI()/180)</f>
        <v>2.6075366189994873</v>
      </c>
      <c r="V13" s="44">
        <f>(P13*J13*(F13^2-G13^2)/2+J13*(F13^3-G13^3)/(6*U13))/1000000</f>
        <v>2.810656842934768</v>
      </c>
      <c r="W13" s="44">
        <f t="shared" si="23"/>
        <v>1.8508284153172683</v>
      </c>
      <c r="X13" s="82">
        <v>-20</v>
      </c>
      <c r="Y13" s="11">
        <f>X13+D13</f>
        <v>5</v>
      </c>
      <c r="Z13" s="7">
        <f>IF(D13&gt;20,H13/COS(X13*PI()/180),H13/COS(X13*PI()/180))</f>
        <v>207.51466563280286</v>
      </c>
      <c r="AA13" s="7">
        <f>H13*TAN(ABS(X13)*PI()/180)</f>
        <v>70.97419568190945</v>
      </c>
      <c r="AB13" s="36">
        <f>J13/COS(X13*PI()/180)</f>
        <v>1.5962666587138681</v>
      </c>
      <c r="AC13" s="9">
        <f>40/COS(ABS(X13)*PI()/180)</f>
        <v>42.567110899036486</v>
      </c>
      <c r="AD13" s="9">
        <f>F13/AH13+AC13</f>
        <v>101.81369834216443</v>
      </c>
      <c r="AE13" s="9">
        <f>G13/AH13+AC13</f>
        <v>65.137239448799505</v>
      </c>
      <c r="AF13" s="7">
        <f>10/COS(X13*PI()/180)</f>
        <v>10.641777724759121</v>
      </c>
      <c r="AG13" s="7">
        <f>IF(X13&gt;0,10/COS(ATAN((AA13+AE13-AD13)/H13)),10/COS(ATAN((AA13-AE13+AD13)/H13)))</f>
        <v>11.422628087586109</v>
      </c>
      <c r="AH13" s="16">
        <f>(4+SIN(X13*PI()/180)/J13)*COS(X13*PI()/180)</f>
        <v>3.544507946581454</v>
      </c>
      <c r="AI13" s="44">
        <f>(AC13*J13*(F13^2-G13^2)/2+J13*(F13^3-G13^3)/(6*AH13))/1000000</f>
        <v>1.8206664815511215</v>
      </c>
      <c r="AJ13" s="44">
        <f t="shared" si="13"/>
        <v>1.2348165340815782</v>
      </c>
      <c r="AK13" s="55">
        <f>(0.2*0.4-0.05*0.05/2)*(I13/100+0.1)</f>
        <v>0.23583714812412923</v>
      </c>
      <c r="AL13" s="52">
        <f>(F13/100*I13/100-PI()*((E13+2*20)/100)^2/4)*40/100</f>
        <v>1.2974812987114626</v>
      </c>
      <c r="AM13" s="52">
        <f t="shared" si="14"/>
        <v>1.1141126771388763</v>
      </c>
      <c r="AN13" s="85">
        <f t="shared" si="31"/>
        <v>6.3785294847410965</v>
      </c>
      <c r="AO13" s="86">
        <f t="shared" si="32"/>
        <v>1.7596889155092663</v>
      </c>
    </row>
    <row r="14" spans="1:41" s="1" customFormat="1" ht="26.1" customHeight="1">
      <c r="B14" s="189"/>
      <c r="C14" s="7">
        <v>100</v>
      </c>
      <c r="D14" s="7">
        <v>30</v>
      </c>
      <c r="E14" s="7">
        <v>150</v>
      </c>
      <c r="F14" s="7">
        <f t="shared" si="11"/>
        <v>210</v>
      </c>
      <c r="G14" s="7">
        <f t="shared" si="12"/>
        <v>80</v>
      </c>
      <c r="H14" s="7">
        <f t="shared" si="15"/>
        <v>195</v>
      </c>
      <c r="I14" s="7">
        <f t="shared" si="16"/>
        <v>289.47574364968784</v>
      </c>
      <c r="J14" s="7">
        <v>1.5</v>
      </c>
      <c r="K14" s="52">
        <v>55</v>
      </c>
      <c r="L14" s="7">
        <f t="shared" si="0"/>
        <v>25</v>
      </c>
      <c r="M14" s="7">
        <f t="shared" si="17"/>
        <v>339.97212514611408</v>
      </c>
      <c r="N14" s="7">
        <f>H14*TAN(K14*PI()/180)</f>
        <v>278.48886131471232</v>
      </c>
      <c r="O14" s="7">
        <f t="shared" si="1"/>
        <v>2.6151701934316467</v>
      </c>
      <c r="P14" s="9">
        <f t="shared" si="2"/>
        <v>69.737871824843907</v>
      </c>
      <c r="Q14" s="9">
        <f t="shared" si="3"/>
        <v>150.2736535545659</v>
      </c>
      <c r="R14" s="9">
        <f t="shared" si="19"/>
        <v>100.41816962664277</v>
      </c>
      <c r="S14" s="7">
        <f t="shared" si="4"/>
        <v>17.434467956210977</v>
      </c>
      <c r="T14" s="7">
        <f t="shared" si="20"/>
        <v>15.410083300814458</v>
      </c>
      <c r="U14" s="36">
        <f t="shared" si="21"/>
        <v>2.6075366189994873</v>
      </c>
      <c r="V14" s="44">
        <f t="shared" si="22"/>
        <v>2.810656842934768</v>
      </c>
      <c r="W14" s="44">
        <f t="shared" si="23"/>
        <v>1.8508284153172683</v>
      </c>
      <c r="X14" s="82">
        <v>-20</v>
      </c>
      <c r="Y14" s="11">
        <f t="shared" si="24"/>
        <v>10</v>
      </c>
      <c r="Z14" s="7">
        <f t="shared" si="5"/>
        <v>207.51466563280286</v>
      </c>
      <c r="AA14" s="7">
        <f>H14*TAN(ABS(X14)*PI()/180)</f>
        <v>70.97419568190945</v>
      </c>
      <c r="AB14" s="36">
        <f t="shared" si="26"/>
        <v>1.5962666587138681</v>
      </c>
      <c r="AC14" s="9">
        <f t="shared" si="27"/>
        <v>42.567110899036486</v>
      </c>
      <c r="AD14" s="9">
        <f t="shared" si="6"/>
        <v>101.81369834216443</v>
      </c>
      <c r="AE14" s="9">
        <f t="shared" si="7"/>
        <v>65.137239448799505</v>
      </c>
      <c r="AF14" s="7">
        <f t="shared" si="8"/>
        <v>10.641777724759121</v>
      </c>
      <c r="AG14" s="7">
        <f t="shared" si="9"/>
        <v>11.422628087586109</v>
      </c>
      <c r="AH14" s="16">
        <f t="shared" si="10"/>
        <v>3.544507946581454</v>
      </c>
      <c r="AI14" s="44">
        <f t="shared" si="28"/>
        <v>1.8206664815511215</v>
      </c>
      <c r="AJ14" s="44">
        <f t="shared" si="13"/>
        <v>1.2348165340815782</v>
      </c>
      <c r="AK14" s="55">
        <f t="shared" si="29"/>
        <v>0.23583714812412923</v>
      </c>
      <c r="AL14" s="52">
        <f>(F14/100*I14/100-PI()*((E14+2*20)/100)^2/4)*40/100</f>
        <v>1.2974812987114626</v>
      </c>
      <c r="AM14" s="52">
        <f t="shared" si="14"/>
        <v>1.1141126771388763</v>
      </c>
      <c r="AN14" s="85">
        <f t="shared" si="31"/>
        <v>6.3785294847410965</v>
      </c>
      <c r="AO14" s="86">
        <f t="shared" si="32"/>
        <v>1.7596889155092663</v>
      </c>
    </row>
    <row r="15" spans="1:41" s="1" customFormat="1" ht="26.1" customHeight="1">
      <c r="B15" s="189"/>
      <c r="C15" s="7">
        <v>100</v>
      </c>
      <c r="D15" s="7">
        <v>35</v>
      </c>
      <c r="E15" s="7">
        <v>150</v>
      </c>
      <c r="F15" s="7">
        <f t="shared" si="11"/>
        <v>210</v>
      </c>
      <c r="G15" s="7">
        <f t="shared" si="12"/>
        <v>80</v>
      </c>
      <c r="H15" s="7">
        <f>(F15-G15)*J15</f>
        <v>195</v>
      </c>
      <c r="I15" s="7">
        <f>2*P15+E15</f>
        <v>289.47574364968784</v>
      </c>
      <c r="J15" s="7">
        <v>1.5</v>
      </c>
      <c r="K15" s="52">
        <v>55</v>
      </c>
      <c r="L15" s="7">
        <f>K15-D15</f>
        <v>20</v>
      </c>
      <c r="M15" s="7">
        <f>H15/COS(K15*PI()/180)</f>
        <v>339.97212514611408</v>
      </c>
      <c r="N15" s="7">
        <f>H15*TAN(K15*PI()/180)</f>
        <v>278.48886131471232</v>
      </c>
      <c r="O15" s="7">
        <f>J15/COS(K15*PI()/180)</f>
        <v>2.6151701934316467</v>
      </c>
      <c r="P15" s="9">
        <f>40/COS(K15*PI()/180)</f>
        <v>69.737871824843907</v>
      </c>
      <c r="Q15" s="9">
        <f>F15/U15+P15</f>
        <v>150.2736535545659</v>
      </c>
      <c r="R15" s="9">
        <f>G15/U15+P15</f>
        <v>100.41816962664277</v>
      </c>
      <c r="S15" s="7">
        <f>10/COS(K15*PI()/180)</f>
        <v>17.434467956210977</v>
      </c>
      <c r="T15" s="7">
        <f>10/COS(ATAN((N15+R15-Q15)/H15))</f>
        <v>15.410083300814458</v>
      </c>
      <c r="U15" s="36">
        <f>(4+SIN(K15*PI()/180)/J15)*COS(K15*PI()/180)</f>
        <v>2.6075366189994873</v>
      </c>
      <c r="V15" s="44">
        <f>(P15*J15*(F15^2-G15^2)/2+J15*(F15^3-G15^3)/(6*U15))/1000000</f>
        <v>2.810656842934768</v>
      </c>
      <c r="W15" s="44">
        <f t="shared" si="23"/>
        <v>1.8508284153172683</v>
      </c>
      <c r="X15" s="82">
        <v>-20</v>
      </c>
      <c r="Y15" s="11">
        <f>X15+D15</f>
        <v>15</v>
      </c>
      <c r="Z15" s="7">
        <f>IF(D15&gt;20,H15/COS(X15*PI()/180),H15/COS(X15*PI()/180))</f>
        <v>207.51466563280286</v>
      </c>
      <c r="AA15" s="7">
        <f>H15*TAN(ABS(X15)*PI()/180)</f>
        <v>70.97419568190945</v>
      </c>
      <c r="AB15" s="36">
        <f>J15/COS(X15*PI()/180)</f>
        <v>1.5962666587138681</v>
      </c>
      <c r="AC15" s="9">
        <f>40/COS(ABS(X15)*PI()/180)</f>
        <v>42.567110899036486</v>
      </c>
      <c r="AD15" s="9">
        <f>F15/AH15+AC15</f>
        <v>101.81369834216443</v>
      </c>
      <c r="AE15" s="9">
        <f>G15/AH15+AC15</f>
        <v>65.137239448799505</v>
      </c>
      <c r="AF15" s="7">
        <f>10/COS(X15*PI()/180)</f>
        <v>10.641777724759121</v>
      </c>
      <c r="AG15" s="7">
        <f>IF(X15&gt;0,10/COS(ATAN((AA15+AE15-AD15)/H15)),10/COS(ATAN((AA15-AE15+AD15)/H15)))</f>
        <v>11.422628087586109</v>
      </c>
      <c r="AH15" s="16">
        <f>(4+SIN(X15*PI()/180)/J15)*COS(X15*PI()/180)</f>
        <v>3.544507946581454</v>
      </c>
      <c r="AI15" s="44">
        <f>(AC15*J15*(F15^2-G15^2)/2+J15*(F15^3-G15^3)/(6*AH15))/1000000</f>
        <v>1.8206664815511215</v>
      </c>
      <c r="AJ15" s="44">
        <f t="shared" si="13"/>
        <v>1.2348165340815782</v>
      </c>
      <c r="AK15" s="55">
        <f>(0.2*0.4-0.05*0.05/2)*(I15/100+0.1)</f>
        <v>0.23583714812412923</v>
      </c>
      <c r="AL15" s="52">
        <f>(F15/100*I15/100-PI()*((E15+2*20)/100)^2/4)*40/100</f>
        <v>1.2974812987114626</v>
      </c>
      <c r="AM15" s="52">
        <f t="shared" si="14"/>
        <v>1.1141126771388763</v>
      </c>
      <c r="AN15" s="85">
        <f t="shared" si="31"/>
        <v>6.3785294847410965</v>
      </c>
      <c r="AO15" s="86">
        <f t="shared" si="32"/>
        <v>1.7596889155092663</v>
      </c>
    </row>
    <row r="16" spans="1:41" s="1" customFormat="1" ht="26.1" customHeight="1">
      <c r="B16" s="189"/>
      <c r="C16" s="7">
        <v>100</v>
      </c>
      <c r="D16" s="7">
        <v>40</v>
      </c>
      <c r="E16" s="7">
        <v>150</v>
      </c>
      <c r="F16" s="7">
        <f t="shared" si="11"/>
        <v>210</v>
      </c>
      <c r="G16" s="7">
        <f t="shared" si="12"/>
        <v>80</v>
      </c>
      <c r="H16" s="7">
        <f t="shared" si="15"/>
        <v>195</v>
      </c>
      <c r="I16" s="7">
        <f t="shared" si="16"/>
        <v>289.47574364968784</v>
      </c>
      <c r="J16" s="7">
        <v>1.5</v>
      </c>
      <c r="K16" s="52">
        <v>55</v>
      </c>
      <c r="L16" s="7">
        <f t="shared" si="0"/>
        <v>15</v>
      </c>
      <c r="M16" s="7">
        <f t="shared" si="17"/>
        <v>339.97212514611408</v>
      </c>
      <c r="N16" s="7">
        <f t="shared" si="18"/>
        <v>278.48886131471232</v>
      </c>
      <c r="O16" s="7">
        <f t="shared" si="1"/>
        <v>2.6151701934316467</v>
      </c>
      <c r="P16" s="9">
        <f t="shared" si="2"/>
        <v>69.737871824843907</v>
      </c>
      <c r="Q16" s="9">
        <f t="shared" si="3"/>
        <v>150.2736535545659</v>
      </c>
      <c r="R16" s="9">
        <f t="shared" si="19"/>
        <v>100.41816962664277</v>
      </c>
      <c r="S16" s="7">
        <f t="shared" si="4"/>
        <v>17.434467956210977</v>
      </c>
      <c r="T16" s="7">
        <f t="shared" si="20"/>
        <v>15.410083300814458</v>
      </c>
      <c r="U16" s="36">
        <f t="shared" si="21"/>
        <v>2.6075366189994873</v>
      </c>
      <c r="V16" s="44">
        <f t="shared" si="22"/>
        <v>2.810656842934768</v>
      </c>
      <c r="W16" s="44">
        <f t="shared" si="23"/>
        <v>1.8508284153172683</v>
      </c>
      <c r="X16" s="82">
        <v>-20</v>
      </c>
      <c r="Y16" s="11">
        <f t="shared" si="24"/>
        <v>20</v>
      </c>
      <c r="Z16" s="7">
        <f t="shared" si="5"/>
        <v>207.51466563280286</v>
      </c>
      <c r="AA16" s="7">
        <f t="shared" si="25"/>
        <v>70.97419568190945</v>
      </c>
      <c r="AB16" s="36">
        <f t="shared" si="26"/>
        <v>1.5962666587138681</v>
      </c>
      <c r="AC16" s="9">
        <f t="shared" si="27"/>
        <v>42.567110899036486</v>
      </c>
      <c r="AD16" s="9">
        <f t="shared" si="6"/>
        <v>101.81369834216443</v>
      </c>
      <c r="AE16" s="9">
        <f t="shared" si="7"/>
        <v>65.137239448799505</v>
      </c>
      <c r="AF16" s="7">
        <f t="shared" si="8"/>
        <v>10.641777724759121</v>
      </c>
      <c r="AG16" s="7">
        <f t="shared" si="9"/>
        <v>11.422628087586109</v>
      </c>
      <c r="AH16" s="16">
        <f t="shared" si="10"/>
        <v>3.544507946581454</v>
      </c>
      <c r="AI16" s="44">
        <f t="shared" si="28"/>
        <v>1.8206664815511215</v>
      </c>
      <c r="AJ16" s="44">
        <f t="shared" si="13"/>
        <v>1.2348165340815782</v>
      </c>
      <c r="AK16" s="55">
        <f t="shared" si="29"/>
        <v>0.23583714812412923</v>
      </c>
      <c r="AL16" s="52">
        <f t="shared" si="30"/>
        <v>1.2974812987114626</v>
      </c>
      <c r="AM16" s="52">
        <f t="shared" si="14"/>
        <v>1.1141126771388763</v>
      </c>
      <c r="AN16" s="85">
        <f t="shared" si="31"/>
        <v>6.3785294847410965</v>
      </c>
      <c r="AO16" s="86">
        <f t="shared" si="32"/>
        <v>1.7596889155092663</v>
      </c>
    </row>
    <row r="17" spans="1:41" s="1" customFormat="1" ht="26.1" customHeight="1" thickBot="1">
      <c r="B17" s="190"/>
      <c r="C17" s="12">
        <v>100</v>
      </c>
      <c r="D17" s="12">
        <v>45</v>
      </c>
      <c r="E17" s="12">
        <v>150</v>
      </c>
      <c r="F17" s="12">
        <f t="shared" si="11"/>
        <v>210</v>
      </c>
      <c r="G17" s="12">
        <f t="shared" si="12"/>
        <v>80</v>
      </c>
      <c r="H17" s="12">
        <f t="shared" si="15"/>
        <v>195</v>
      </c>
      <c r="I17" s="12">
        <f t="shared" si="16"/>
        <v>289.47574364968784</v>
      </c>
      <c r="J17" s="12">
        <v>1.5</v>
      </c>
      <c r="K17" s="57">
        <v>55</v>
      </c>
      <c r="L17" s="12">
        <f t="shared" si="0"/>
        <v>10</v>
      </c>
      <c r="M17" s="12">
        <f t="shared" si="17"/>
        <v>339.97212514611408</v>
      </c>
      <c r="N17" s="12">
        <f t="shared" si="18"/>
        <v>278.48886131471232</v>
      </c>
      <c r="O17" s="12">
        <f t="shared" si="1"/>
        <v>2.6151701934316467</v>
      </c>
      <c r="P17" s="13">
        <f t="shared" si="2"/>
        <v>69.737871824843907</v>
      </c>
      <c r="Q17" s="13">
        <f t="shared" si="3"/>
        <v>150.2736535545659</v>
      </c>
      <c r="R17" s="13">
        <f t="shared" si="19"/>
        <v>100.41816962664277</v>
      </c>
      <c r="S17" s="12">
        <f t="shared" si="4"/>
        <v>17.434467956210977</v>
      </c>
      <c r="T17" s="12">
        <f t="shared" si="20"/>
        <v>15.410083300814458</v>
      </c>
      <c r="U17" s="37">
        <f t="shared" si="21"/>
        <v>2.6075366189994873</v>
      </c>
      <c r="V17" s="45">
        <f t="shared" si="22"/>
        <v>2.810656842934768</v>
      </c>
      <c r="W17" s="45">
        <f t="shared" si="23"/>
        <v>1.8508284153172683</v>
      </c>
      <c r="X17" s="83">
        <v>-20</v>
      </c>
      <c r="Y17" s="14">
        <f t="shared" si="24"/>
        <v>25</v>
      </c>
      <c r="Z17" s="12">
        <f t="shared" si="5"/>
        <v>207.51466563280286</v>
      </c>
      <c r="AA17" s="12">
        <f t="shared" si="25"/>
        <v>70.97419568190945</v>
      </c>
      <c r="AB17" s="37">
        <f t="shared" si="26"/>
        <v>1.5962666587138681</v>
      </c>
      <c r="AC17" s="13">
        <f t="shared" si="27"/>
        <v>42.567110899036486</v>
      </c>
      <c r="AD17" s="13">
        <f t="shared" si="6"/>
        <v>101.81369834216443</v>
      </c>
      <c r="AE17" s="13">
        <f t="shared" si="7"/>
        <v>65.137239448799505</v>
      </c>
      <c r="AF17" s="12">
        <f>10/COS(X17*PI()/180)</f>
        <v>10.641777724759121</v>
      </c>
      <c r="AG17" s="12">
        <f t="shared" si="9"/>
        <v>11.422628087586109</v>
      </c>
      <c r="AH17" s="17">
        <f t="shared" si="10"/>
        <v>3.544507946581454</v>
      </c>
      <c r="AI17" s="45">
        <f t="shared" si="28"/>
        <v>1.8206664815511215</v>
      </c>
      <c r="AJ17" s="45">
        <f t="shared" si="13"/>
        <v>1.2348165340815782</v>
      </c>
      <c r="AK17" s="56">
        <f t="shared" si="29"/>
        <v>0.23583714812412923</v>
      </c>
      <c r="AL17" s="57">
        <f t="shared" si="30"/>
        <v>1.2974812987114626</v>
      </c>
      <c r="AM17" s="57">
        <f t="shared" si="14"/>
        <v>1.1141126771388763</v>
      </c>
      <c r="AN17" s="85">
        <f t="shared" si="31"/>
        <v>6.3785294847410965</v>
      </c>
      <c r="AO17" s="86">
        <f t="shared" si="32"/>
        <v>1.7596889155092663</v>
      </c>
    </row>
    <row r="18" spans="1:41" s="1" customFormat="1" ht="26.1" customHeight="1">
      <c r="A18" s="3"/>
      <c r="B18" s="188">
        <v>125</v>
      </c>
      <c r="C18" s="5">
        <v>125</v>
      </c>
      <c r="D18" s="5">
        <v>0</v>
      </c>
      <c r="E18" s="5">
        <v>150</v>
      </c>
      <c r="F18" s="5">
        <f>C18+20+E18-60</f>
        <v>235</v>
      </c>
      <c r="G18" s="5">
        <f>C18-20</f>
        <v>105</v>
      </c>
      <c r="H18" s="5">
        <f t="shared" ref="H18:H27" si="33">(F18-G18)*J18</f>
        <v>195</v>
      </c>
      <c r="I18" s="5">
        <f>2*P18+E18</f>
        <v>242.37604307034013</v>
      </c>
      <c r="J18" s="5">
        <v>1.5</v>
      </c>
      <c r="K18" s="51">
        <v>30</v>
      </c>
      <c r="L18" s="5">
        <f>K18-D18</f>
        <v>30</v>
      </c>
      <c r="M18" s="5">
        <f t="shared" ref="M18:M27" si="34">H18/COS(K18*PI()/180)</f>
        <v>225.16660498395404</v>
      </c>
      <c r="N18" s="5">
        <f t="shared" ref="N18:N27" si="35">H18*TAN(K18*PI()/180)</f>
        <v>112.58330249197702</v>
      </c>
      <c r="O18" s="5">
        <f t="shared" ref="O18:O27" si="36">J18/COS(K18*PI()/180)</f>
        <v>1.7320508075688772</v>
      </c>
      <c r="P18" s="24">
        <f t="shared" ref="P18:P27" si="37">40/COS(K18*PI()/180)</f>
        <v>46.188021535170058</v>
      </c>
      <c r="Q18" s="24">
        <f t="shared" ref="Q18:Q27" si="38">F18/U18+P18</f>
        <v>108.80831996266024</v>
      </c>
      <c r="R18" s="24">
        <f t="shared" ref="R18:R27" si="39">G18/U18+P18</f>
        <v>74.167303811282693</v>
      </c>
      <c r="S18" s="5">
        <f>10/COS(K18*PI()/180)</f>
        <v>11.547005383792515</v>
      </c>
      <c r="T18" s="5">
        <f>10/COS(ATAN((N18+R18-Q18)/H18))</f>
        <v>10.769230769230768</v>
      </c>
      <c r="U18" s="35">
        <f t="shared" ref="U18:U27" si="40">(4+SIN(K18*PI()/180)/J18)*COS(K18*PI()/180)</f>
        <v>3.7527767497325675</v>
      </c>
      <c r="V18" s="25">
        <f>(P18*J18*(F18^2-G18^2)/2+J18*(F18^3-G18^3)/(6*U18))/1000000</f>
        <v>2.3185665122818881</v>
      </c>
      <c r="W18" s="25">
        <f>(J18*(P18+S18+T18)*(F18-G18)*60+J18*(F18^2-G18^2)*60/(2*U18))/1000000</f>
        <v>1.3315073620679387</v>
      </c>
      <c r="X18" s="80">
        <v>30</v>
      </c>
      <c r="Y18" s="72">
        <f>X18+D18</f>
        <v>30</v>
      </c>
      <c r="Z18" s="5">
        <f t="shared" ref="Z18:Z27" si="41">IF(D18&gt;20,H18/COS(X18*PI()/180),H18/COS(X18*PI()/180))</f>
        <v>225.16660498395404</v>
      </c>
      <c r="AA18" s="5">
        <f t="shared" ref="AA18:AA27" si="42">H18*TAN(ABS(X18)*PI()/180)</f>
        <v>112.58330249197702</v>
      </c>
      <c r="AB18" s="35">
        <f t="shared" ref="AB18:AB27" si="43">J18/COS(X18*PI()/180)</f>
        <v>1.7320508075688772</v>
      </c>
      <c r="AC18" s="24">
        <f>40/COS(ABS(X18)*PI()/180)</f>
        <v>46.188021535170058</v>
      </c>
      <c r="AD18" s="24">
        <f t="shared" ref="AD18:AD27" si="44">F18/AH18+AC18</f>
        <v>108.80831996266024</v>
      </c>
      <c r="AE18" s="24">
        <f t="shared" ref="AE18:AE27" si="45">G18/AH18+AC18</f>
        <v>74.167303811282693</v>
      </c>
      <c r="AF18" s="5">
        <f>10/COS(X18*PI()/180)</f>
        <v>11.547005383792515</v>
      </c>
      <c r="AG18" s="5">
        <f t="shared" ref="AG18:AG27" si="46">IF(X18&gt;0,10/COS(ATAN((AA18+AE18-AD18)/H18)),10/COS(ATAN((AA18-AE18+AD18)/H18)))</f>
        <v>10.769230769230768</v>
      </c>
      <c r="AH18" s="26">
        <f t="shared" ref="AH18:AH27" si="47">(4+SIN(X18*PI()/180)/J18)*COS(X18*PI()/180)</f>
        <v>3.7527767497325675</v>
      </c>
      <c r="AI18" s="25">
        <f t="shared" ref="AI18:AI27" si="48">(AC18*J18*(F18^2-G18^2)/2+J18*(F18^3-G18^3)/(6*AH18))/1000000</f>
        <v>2.3185665122818881</v>
      </c>
      <c r="AJ18" s="25">
        <f>(J18*(AC18+AF18+AG18)*(F18-G18)*60+J18*(F18^2-G18^2)*60/(2*AH18))/1000000</f>
        <v>1.3315073620679387</v>
      </c>
      <c r="AK18" s="54">
        <f>(0.2*0.4-0.05*0.05/2)*(I18/100+0.1)</f>
        <v>0.19874613391789292</v>
      </c>
      <c r="AL18" s="51">
        <f t="shared" ref="AL18:AL27" si="49">(F18/100*I18/100-PI()*((E18+2*20)/100)^2/4)*40/100</f>
        <v>1.1442198569152822</v>
      </c>
      <c r="AM18" s="51">
        <f>0.6*0.6*(I18/100+0.2)</f>
        <v>0.94455375505322459</v>
      </c>
      <c r="AN18" s="89">
        <f>IF(X18&gt;0,(E18+E18+N18+AA18)*H18/2/10000*0.4+(E18+N18+AA18+R18+T18+AE18+AG18)/100*2*0.4,(E18+E18+N18-AA18)*H18/2/10000*0.4+(E18+N18-AA18+R18+T18+AE18+AG18)/100*2*0.4)</f>
        <v>6.4084671525972681</v>
      </c>
      <c r="AO18" s="90">
        <f>IF(X18&gt;0,(E18+N18+AA18+R18+T18+AE18+AG18)/100*0.8*0.4,(E18+N18-AA18+R18+T18+AE18+AG18)/100*0.8*0.4)</f>
        <v>1.7441269572639388</v>
      </c>
    </row>
    <row r="19" spans="1:41" s="1" customFormat="1" ht="26.1" customHeight="1">
      <c r="A19" s="4"/>
      <c r="B19" s="189"/>
      <c r="C19" s="7">
        <v>125</v>
      </c>
      <c r="D19" s="7">
        <v>5</v>
      </c>
      <c r="E19" s="7">
        <v>150</v>
      </c>
      <c r="F19" s="7">
        <f t="shared" ref="F19:F27" si="50">C19+20+E19-60</f>
        <v>235</v>
      </c>
      <c r="G19" s="7">
        <f t="shared" ref="G19:G27" si="51">C19-20</f>
        <v>105</v>
      </c>
      <c r="H19" s="7">
        <f t="shared" si="33"/>
        <v>195</v>
      </c>
      <c r="I19" s="7">
        <f t="shared" ref="I19:I27" si="52">2*P19+E19</f>
        <v>247.66196710091648</v>
      </c>
      <c r="J19" s="7">
        <v>1.5</v>
      </c>
      <c r="K19" s="52">
        <v>35</v>
      </c>
      <c r="L19" s="7">
        <f>K19-D19</f>
        <v>30</v>
      </c>
      <c r="M19" s="7">
        <f t="shared" si="34"/>
        <v>238.05104480848394</v>
      </c>
      <c r="N19" s="7">
        <f t="shared" si="35"/>
        <v>136.5404699508934</v>
      </c>
      <c r="O19" s="7">
        <f t="shared" si="36"/>
        <v>1.8311618831421841</v>
      </c>
      <c r="P19" s="9">
        <f t="shared" si="37"/>
        <v>48.830983550458242</v>
      </c>
      <c r="Q19" s="9">
        <f t="shared" si="38"/>
        <v>114.29352843831887</v>
      </c>
      <c r="R19" s="9">
        <f t="shared" si="39"/>
        <v>78.080205734395975</v>
      </c>
      <c r="S19" s="7">
        <f>10/COS(K19*PI()/180)</f>
        <v>12.207745887614561</v>
      </c>
      <c r="T19" s="7">
        <f t="shared" ref="T19:T27" si="53">10/COS(ATAN((N19+R19-Q19)/H19))</f>
        <v>11.245925433474429</v>
      </c>
      <c r="U19" s="36">
        <f t="shared" si="40"/>
        <v>3.5898390507512699</v>
      </c>
      <c r="V19" s="44">
        <f t="shared" ref="V19:V27" si="54">(P19*J19*(F19^2-G19^2)/2+J19*(F19^3-G19^3)/(6*U19))/1000000</f>
        <v>2.4419211964112382</v>
      </c>
      <c r="W19" s="44">
        <f>(J19*(P19+S19+T19)*(F19-G19)*60+J19*(F19^2-G19^2)*60/(2*U19))/1000000</f>
        <v>1.3997942993671233</v>
      </c>
      <c r="X19" s="81">
        <v>0</v>
      </c>
      <c r="Y19" s="11">
        <f>X19+D19</f>
        <v>5</v>
      </c>
      <c r="Z19" s="7">
        <f t="shared" si="41"/>
        <v>195</v>
      </c>
      <c r="AA19" s="7">
        <f t="shared" si="42"/>
        <v>0</v>
      </c>
      <c r="AB19" s="36">
        <f t="shared" si="43"/>
        <v>1.5</v>
      </c>
      <c r="AC19" s="9">
        <f t="shared" ref="AC19:AC27" si="55">40/COS(ABS(X19)*PI()/180)</f>
        <v>40</v>
      </c>
      <c r="AD19" s="9">
        <f t="shared" si="44"/>
        <v>98.75</v>
      </c>
      <c r="AE19" s="9">
        <f t="shared" si="45"/>
        <v>66.25</v>
      </c>
      <c r="AF19" s="7">
        <f>10/COS(X19*PI()/180)</f>
        <v>10</v>
      </c>
      <c r="AG19" s="7">
        <f t="shared" si="46"/>
        <v>10.137937550497032</v>
      </c>
      <c r="AH19" s="16">
        <f t="shared" si="47"/>
        <v>4</v>
      </c>
      <c r="AI19" s="44">
        <f t="shared" si="48"/>
        <v>2.0647656250000002</v>
      </c>
      <c r="AJ19" s="44">
        <f t="shared" si="13"/>
        <v>1.2008638693408151</v>
      </c>
      <c r="AK19" s="55">
        <f t="shared" ref="AK19:AK27" si="56">(0.2*0.4-0.05*0.05/2)*(I19/100+0.1)</f>
        <v>0.20290879909197179</v>
      </c>
      <c r="AL19" s="52">
        <f t="shared" si="49"/>
        <v>1.1939075428026997</v>
      </c>
      <c r="AM19" s="52">
        <f t="shared" si="14"/>
        <v>0.96358308156329942</v>
      </c>
      <c r="AN19" s="85">
        <f>IF(X19&gt;0,(E19+E19+N19+AA19)*H19/2/10000*0.4+(E19+N19+AA19+R19+T19+AE19+AG19)/100*2*0.4,(E19+E19+N19-AA19)*H19/2/10000*0.4+(E19+N19-AA19+R19+T19+AE19+AG19)/100*2*0.4)</f>
        <v>5.3205441421625714</v>
      </c>
      <c r="AO19" s="86">
        <f>IF(X19&gt;0,(E19+N19+AA19+R19+T19+AE19+AG19)/100*0.8*0.4,(E19+N19-AA19+R19+T19+AE19+AG19)/100*0.8*0.4)</f>
        <v>1.447214523741635</v>
      </c>
    </row>
    <row r="20" spans="1:41" s="1" customFormat="1" ht="26.1" customHeight="1">
      <c r="A20" s="4"/>
      <c r="B20" s="189"/>
      <c r="C20" s="7">
        <v>125</v>
      </c>
      <c r="D20" s="7">
        <v>10</v>
      </c>
      <c r="E20" s="7">
        <v>150</v>
      </c>
      <c r="F20" s="7">
        <f t="shared" si="50"/>
        <v>235</v>
      </c>
      <c r="G20" s="7">
        <f t="shared" si="51"/>
        <v>105</v>
      </c>
      <c r="H20" s="7">
        <f t="shared" si="33"/>
        <v>195</v>
      </c>
      <c r="I20" s="7">
        <f t="shared" si="52"/>
        <v>247.66196710091648</v>
      </c>
      <c r="J20" s="7">
        <v>1.5</v>
      </c>
      <c r="K20" s="52">
        <v>35</v>
      </c>
      <c r="L20" s="7">
        <f>K20-D20</f>
        <v>25</v>
      </c>
      <c r="M20" s="7">
        <f t="shared" si="34"/>
        <v>238.05104480848394</v>
      </c>
      <c r="N20" s="7">
        <f t="shared" si="35"/>
        <v>136.5404699508934</v>
      </c>
      <c r="O20" s="7">
        <f t="shared" si="36"/>
        <v>1.8311618831421841</v>
      </c>
      <c r="P20" s="9">
        <f t="shared" si="37"/>
        <v>48.830983550458242</v>
      </c>
      <c r="Q20" s="9">
        <f t="shared" si="38"/>
        <v>114.29352843831887</v>
      </c>
      <c r="R20" s="9">
        <f t="shared" si="39"/>
        <v>78.080205734395975</v>
      </c>
      <c r="S20" s="7">
        <f>10/COS(K20*PI()/180)</f>
        <v>12.207745887614561</v>
      </c>
      <c r="T20" s="7">
        <f t="shared" si="53"/>
        <v>11.245925433474429</v>
      </c>
      <c r="U20" s="36">
        <f t="shared" si="40"/>
        <v>3.5898390507512699</v>
      </c>
      <c r="V20" s="44">
        <f t="shared" si="54"/>
        <v>2.4419211964112382</v>
      </c>
      <c r="W20" s="44">
        <f t="shared" ref="W20:W27" si="57">(J20*(P20+S20+T20)*(F20-G20)*60+J20*(F20^2-G20^2)*60/(2*U20))/1000000</f>
        <v>1.3997942993671233</v>
      </c>
      <c r="X20" s="81">
        <v>0</v>
      </c>
      <c r="Y20" s="11">
        <f>X20+D20</f>
        <v>10</v>
      </c>
      <c r="Z20" s="7">
        <f t="shared" si="41"/>
        <v>195</v>
      </c>
      <c r="AA20" s="7">
        <f t="shared" si="42"/>
        <v>0</v>
      </c>
      <c r="AB20" s="36">
        <f t="shared" si="43"/>
        <v>1.5</v>
      </c>
      <c r="AC20" s="9">
        <f t="shared" si="55"/>
        <v>40</v>
      </c>
      <c r="AD20" s="9">
        <f t="shared" si="44"/>
        <v>98.75</v>
      </c>
      <c r="AE20" s="9">
        <f t="shared" si="45"/>
        <v>66.25</v>
      </c>
      <c r="AF20" s="7">
        <f t="shared" ref="AF20:AF26" si="58">10/COS(X20*PI()/180)</f>
        <v>10</v>
      </c>
      <c r="AG20" s="7">
        <f t="shared" si="46"/>
        <v>10.137937550497032</v>
      </c>
      <c r="AH20" s="16">
        <f t="shared" si="47"/>
        <v>4</v>
      </c>
      <c r="AI20" s="44">
        <f t="shared" si="48"/>
        <v>2.0647656250000002</v>
      </c>
      <c r="AJ20" s="44">
        <f t="shared" si="13"/>
        <v>1.2008638693408151</v>
      </c>
      <c r="AK20" s="55">
        <f t="shared" si="56"/>
        <v>0.20290879909197179</v>
      </c>
      <c r="AL20" s="52">
        <f t="shared" si="49"/>
        <v>1.1939075428026997</v>
      </c>
      <c r="AM20" s="52">
        <f t="shared" si="14"/>
        <v>0.96358308156329942</v>
      </c>
      <c r="AN20" s="85">
        <f>IF(X20&gt;0,(E20+E20+N20+AA20)*H20/2/10000*0.4+(E20+N20+AA20+R20+T20+AE20+AG20)/100*2*0.4,(E20+E20+N20-AA20)*H20/2/10000*0.4+(E20+N20-AA20+R20+T20+AE20+AG20)/100*2*0.4)</f>
        <v>5.3205441421625714</v>
      </c>
      <c r="AO20" s="86">
        <f>IF(X20&gt;0,(E20+N20+AA20+R20+T20+AE20+AG20)/100*0.8*0.4,(E20+N20-AA20+R20+T20+AE20+AG20)/100*0.8*0.4)</f>
        <v>1.447214523741635</v>
      </c>
    </row>
    <row r="21" spans="1:41" s="1" customFormat="1" ht="26.1" customHeight="1">
      <c r="A21" s="4"/>
      <c r="B21" s="189"/>
      <c r="C21" s="7">
        <v>125</v>
      </c>
      <c r="D21" s="7">
        <v>15</v>
      </c>
      <c r="E21" s="7">
        <v>150</v>
      </c>
      <c r="F21" s="7">
        <f t="shared" si="50"/>
        <v>235</v>
      </c>
      <c r="G21" s="7">
        <f t="shared" si="51"/>
        <v>105</v>
      </c>
      <c r="H21" s="7">
        <f t="shared" si="33"/>
        <v>195</v>
      </c>
      <c r="I21" s="7">
        <f t="shared" si="52"/>
        <v>247.66196710091648</v>
      </c>
      <c r="J21" s="7">
        <v>1.5</v>
      </c>
      <c r="K21" s="52">
        <v>35</v>
      </c>
      <c r="L21" s="7">
        <f>K21-D21</f>
        <v>20</v>
      </c>
      <c r="M21" s="7">
        <f t="shared" si="34"/>
        <v>238.05104480848394</v>
      </c>
      <c r="N21" s="7">
        <f t="shared" si="35"/>
        <v>136.5404699508934</v>
      </c>
      <c r="O21" s="7">
        <f t="shared" si="36"/>
        <v>1.8311618831421841</v>
      </c>
      <c r="P21" s="9">
        <f t="shared" si="37"/>
        <v>48.830983550458242</v>
      </c>
      <c r="Q21" s="9">
        <f t="shared" si="38"/>
        <v>114.29352843831887</v>
      </c>
      <c r="R21" s="9">
        <f t="shared" si="39"/>
        <v>78.080205734395975</v>
      </c>
      <c r="S21" s="7">
        <f>10/COS(K21*PI()/180)</f>
        <v>12.207745887614561</v>
      </c>
      <c r="T21" s="7">
        <f t="shared" si="53"/>
        <v>11.245925433474429</v>
      </c>
      <c r="U21" s="36">
        <f t="shared" si="40"/>
        <v>3.5898390507512699</v>
      </c>
      <c r="V21" s="44">
        <f t="shared" si="54"/>
        <v>2.4419211964112382</v>
      </c>
      <c r="W21" s="44">
        <f t="shared" si="57"/>
        <v>1.3997942993671233</v>
      </c>
      <c r="X21" s="81">
        <v>0</v>
      </c>
      <c r="Y21" s="11">
        <f>X21+D21</f>
        <v>15</v>
      </c>
      <c r="Z21" s="7">
        <f t="shared" si="41"/>
        <v>195</v>
      </c>
      <c r="AA21" s="7">
        <f t="shared" si="42"/>
        <v>0</v>
      </c>
      <c r="AB21" s="36">
        <f t="shared" si="43"/>
        <v>1.5</v>
      </c>
      <c r="AC21" s="9">
        <f t="shared" si="55"/>
        <v>40</v>
      </c>
      <c r="AD21" s="9">
        <f t="shared" si="44"/>
        <v>98.75</v>
      </c>
      <c r="AE21" s="9">
        <f t="shared" si="45"/>
        <v>66.25</v>
      </c>
      <c r="AF21" s="7">
        <f t="shared" si="58"/>
        <v>10</v>
      </c>
      <c r="AG21" s="7">
        <f t="shared" si="46"/>
        <v>10.137937550497032</v>
      </c>
      <c r="AH21" s="16">
        <f t="shared" si="47"/>
        <v>4</v>
      </c>
      <c r="AI21" s="44">
        <f t="shared" si="48"/>
        <v>2.0647656250000002</v>
      </c>
      <c r="AJ21" s="44">
        <f t="shared" si="13"/>
        <v>1.2008638693408151</v>
      </c>
      <c r="AK21" s="55">
        <f t="shared" si="56"/>
        <v>0.20290879909197179</v>
      </c>
      <c r="AL21" s="52">
        <f t="shared" si="49"/>
        <v>1.1939075428026997</v>
      </c>
      <c r="AM21" s="52">
        <f t="shared" si="14"/>
        <v>0.96358308156329942</v>
      </c>
      <c r="AN21" s="85">
        <f>IF(X21&gt;0,(E21+E21+N21+AA21)*H21/2/10000*0.4+(E21+N21+AA21+R21+T21+AE21+AG21)/100*2*0.4,(E21+E21+N21-AA21)*H21/2/10000*0.4+(E21+N21-AA21+R21+T21+AE21+AG21)/100*2*0.4)</f>
        <v>5.3205441421625714</v>
      </c>
      <c r="AO21" s="86">
        <f>IF(X21&gt;0,(E21+N21+AA21+R21+T21+AE21+AG21)/100*0.8*0.4,(E21+N21-AA21+R21+T21+AE21+AG21)/100*0.8*0.4)</f>
        <v>1.447214523741635</v>
      </c>
    </row>
    <row r="22" spans="1:41" s="1" customFormat="1" ht="26.1" customHeight="1">
      <c r="B22" s="189"/>
      <c r="C22" s="7">
        <v>125</v>
      </c>
      <c r="D22" s="7">
        <v>20</v>
      </c>
      <c r="E22" s="7">
        <v>150</v>
      </c>
      <c r="F22" s="7">
        <f t="shared" si="50"/>
        <v>235</v>
      </c>
      <c r="G22" s="7">
        <f t="shared" si="51"/>
        <v>105</v>
      </c>
      <c r="H22" s="7">
        <f t="shared" si="33"/>
        <v>195</v>
      </c>
      <c r="I22" s="7">
        <f t="shared" si="52"/>
        <v>247.66196710091648</v>
      </c>
      <c r="J22" s="7">
        <v>1.5</v>
      </c>
      <c r="K22" s="52">
        <v>35</v>
      </c>
      <c r="L22" s="7">
        <f t="shared" ref="L22:L33" si="59">K22-D22</f>
        <v>15</v>
      </c>
      <c r="M22" s="7">
        <f t="shared" si="34"/>
        <v>238.05104480848394</v>
      </c>
      <c r="N22" s="7">
        <f t="shared" si="35"/>
        <v>136.5404699508934</v>
      </c>
      <c r="O22" s="7">
        <f t="shared" si="36"/>
        <v>1.8311618831421841</v>
      </c>
      <c r="P22" s="9">
        <f t="shared" si="37"/>
        <v>48.830983550458242</v>
      </c>
      <c r="Q22" s="9">
        <f t="shared" si="38"/>
        <v>114.29352843831887</v>
      </c>
      <c r="R22" s="9">
        <f t="shared" si="39"/>
        <v>78.080205734395975</v>
      </c>
      <c r="S22" s="7">
        <f t="shared" ref="S22:S31" si="60">10/COS(K22*PI()/180)</f>
        <v>12.207745887614561</v>
      </c>
      <c r="T22" s="7">
        <f t="shared" si="53"/>
        <v>11.245925433474429</v>
      </c>
      <c r="U22" s="36">
        <f t="shared" si="40"/>
        <v>3.5898390507512699</v>
      </c>
      <c r="V22" s="44">
        <f t="shared" si="54"/>
        <v>2.4419211964112382</v>
      </c>
      <c r="W22" s="44">
        <f t="shared" si="57"/>
        <v>1.3997942993671233</v>
      </c>
      <c r="X22" s="81">
        <v>0</v>
      </c>
      <c r="Y22" s="11">
        <f t="shared" ref="Y22:Y27" si="61">X22+D22</f>
        <v>20</v>
      </c>
      <c r="Z22" s="7">
        <f t="shared" si="41"/>
        <v>195</v>
      </c>
      <c r="AA22" s="7">
        <f t="shared" si="42"/>
        <v>0</v>
      </c>
      <c r="AB22" s="36">
        <f t="shared" si="43"/>
        <v>1.5</v>
      </c>
      <c r="AC22" s="9">
        <f t="shared" si="55"/>
        <v>40</v>
      </c>
      <c r="AD22" s="9">
        <f t="shared" si="44"/>
        <v>98.75</v>
      </c>
      <c r="AE22" s="9">
        <f t="shared" si="45"/>
        <v>66.25</v>
      </c>
      <c r="AF22" s="7">
        <f t="shared" si="58"/>
        <v>10</v>
      </c>
      <c r="AG22" s="7">
        <f t="shared" si="46"/>
        <v>10.137937550497032</v>
      </c>
      <c r="AH22" s="16">
        <f t="shared" si="47"/>
        <v>4</v>
      </c>
      <c r="AI22" s="44">
        <f t="shared" si="48"/>
        <v>2.0647656250000002</v>
      </c>
      <c r="AJ22" s="44">
        <f t="shared" si="13"/>
        <v>1.2008638693408151</v>
      </c>
      <c r="AK22" s="55">
        <f t="shared" si="56"/>
        <v>0.20290879909197179</v>
      </c>
      <c r="AL22" s="52">
        <f t="shared" si="49"/>
        <v>1.1939075428026997</v>
      </c>
      <c r="AM22" s="52">
        <f t="shared" si="14"/>
        <v>0.96358308156329942</v>
      </c>
      <c r="AN22" s="85">
        <f t="shared" ref="AN22:AN27" si="62">IF(X22&gt;0,(E22+E22+N22+AA22)*H22/2/10000*0.4+(E22+N22+AA22+R22+T22+AE22+AG22)/100*2*0.4,(E22+E22+N22-AA22)*H22/2/10000*0.4+(E22+N22-AA22+R22+T22+AE22+AG22)/100*2*0.4)</f>
        <v>5.3205441421625714</v>
      </c>
      <c r="AO22" s="86">
        <f t="shared" ref="AO22:AO27" si="63">IF(X22&gt;0,(E22+N22+AA22+R22+T22+AE22+AG22)/100*0.8*0.4,(E22+N22-AA22+R22+T22+AE22+AG22)/100*0.8*0.4)</f>
        <v>1.447214523741635</v>
      </c>
    </row>
    <row r="23" spans="1:41" s="1" customFormat="1" ht="26.1" customHeight="1">
      <c r="B23" s="189"/>
      <c r="C23" s="7">
        <v>125</v>
      </c>
      <c r="D23" s="7">
        <v>25</v>
      </c>
      <c r="E23" s="7">
        <v>150</v>
      </c>
      <c r="F23" s="7">
        <f t="shared" si="50"/>
        <v>235</v>
      </c>
      <c r="G23" s="7">
        <f t="shared" si="51"/>
        <v>105</v>
      </c>
      <c r="H23" s="7">
        <f t="shared" si="33"/>
        <v>195</v>
      </c>
      <c r="I23" s="7">
        <f t="shared" si="52"/>
        <v>289.47574364968784</v>
      </c>
      <c r="J23" s="7">
        <v>1.5</v>
      </c>
      <c r="K23" s="52">
        <v>55</v>
      </c>
      <c r="L23" s="7">
        <f t="shared" si="59"/>
        <v>30</v>
      </c>
      <c r="M23" s="7">
        <f t="shared" si="34"/>
        <v>339.97212514611408</v>
      </c>
      <c r="N23" s="7">
        <f t="shared" si="35"/>
        <v>278.48886131471232</v>
      </c>
      <c r="O23" s="7">
        <f t="shared" si="36"/>
        <v>2.6151701934316467</v>
      </c>
      <c r="P23" s="9">
        <f t="shared" si="37"/>
        <v>69.737871824843907</v>
      </c>
      <c r="Q23" s="9">
        <f t="shared" si="38"/>
        <v>159.86124661762807</v>
      </c>
      <c r="R23" s="9">
        <f t="shared" si="39"/>
        <v>110.00576268970491</v>
      </c>
      <c r="S23" s="7">
        <f t="shared" si="60"/>
        <v>17.434467956210977</v>
      </c>
      <c r="T23" s="7">
        <f t="shared" si="53"/>
        <v>15.410083300814458</v>
      </c>
      <c r="U23" s="36">
        <f t="shared" si="40"/>
        <v>2.6075366189994873</v>
      </c>
      <c r="V23" s="44">
        <f t="shared" si="54"/>
        <v>3.4450879200301787</v>
      </c>
      <c r="W23" s="44">
        <f t="shared" si="57"/>
        <v>1.9630032541550955</v>
      </c>
      <c r="X23" s="82">
        <v>-20</v>
      </c>
      <c r="Y23" s="11">
        <f t="shared" si="61"/>
        <v>5</v>
      </c>
      <c r="Z23" s="7">
        <f t="shared" si="41"/>
        <v>207.51466563280286</v>
      </c>
      <c r="AA23" s="7">
        <f t="shared" si="42"/>
        <v>70.97419568190945</v>
      </c>
      <c r="AB23" s="36">
        <f t="shared" si="43"/>
        <v>1.5962666587138681</v>
      </c>
      <c r="AC23" s="9">
        <f t="shared" si="55"/>
        <v>42.567110899036486</v>
      </c>
      <c r="AD23" s="9">
        <f t="shared" si="44"/>
        <v>108.86686351396537</v>
      </c>
      <c r="AE23" s="9">
        <f t="shared" si="45"/>
        <v>72.190404620600461</v>
      </c>
      <c r="AF23" s="7">
        <f t="shared" si="58"/>
        <v>10.641777724759121</v>
      </c>
      <c r="AG23" s="7">
        <f t="shared" si="46"/>
        <v>11.422628087586109</v>
      </c>
      <c r="AH23" s="16">
        <f t="shared" si="47"/>
        <v>3.544507946581454</v>
      </c>
      <c r="AI23" s="44">
        <f t="shared" si="48"/>
        <v>2.2448014825228606</v>
      </c>
      <c r="AJ23" s="44">
        <f t="shared" si="13"/>
        <v>1.3173385665916493</v>
      </c>
      <c r="AK23" s="55">
        <f t="shared" si="56"/>
        <v>0.23583714812412923</v>
      </c>
      <c r="AL23" s="52">
        <f t="shared" si="49"/>
        <v>1.5869570423611503</v>
      </c>
      <c r="AM23" s="52">
        <f t="shared" si="14"/>
        <v>1.1141126771388763</v>
      </c>
      <c r="AN23" s="85">
        <f t="shared" si="62"/>
        <v>6.5116555506200013</v>
      </c>
      <c r="AO23" s="86">
        <f t="shared" si="63"/>
        <v>1.8129393418608282</v>
      </c>
    </row>
    <row r="24" spans="1:41" s="1" customFormat="1" ht="26.1" customHeight="1">
      <c r="B24" s="189"/>
      <c r="C24" s="7">
        <v>125</v>
      </c>
      <c r="D24" s="7">
        <v>30</v>
      </c>
      <c r="E24" s="7">
        <v>150</v>
      </c>
      <c r="F24" s="7">
        <f t="shared" si="50"/>
        <v>235</v>
      </c>
      <c r="G24" s="7">
        <f t="shared" si="51"/>
        <v>105</v>
      </c>
      <c r="H24" s="7">
        <f t="shared" si="33"/>
        <v>195</v>
      </c>
      <c r="I24" s="7">
        <f t="shared" si="52"/>
        <v>289.47574364968784</v>
      </c>
      <c r="J24" s="7">
        <v>1.5</v>
      </c>
      <c r="K24" s="52">
        <v>55</v>
      </c>
      <c r="L24" s="7">
        <f t="shared" si="59"/>
        <v>25</v>
      </c>
      <c r="M24" s="7">
        <f t="shared" si="34"/>
        <v>339.97212514611408</v>
      </c>
      <c r="N24" s="7">
        <f t="shared" si="35"/>
        <v>278.48886131471232</v>
      </c>
      <c r="O24" s="7">
        <f t="shared" si="36"/>
        <v>2.6151701934316467</v>
      </c>
      <c r="P24" s="9">
        <f t="shared" si="37"/>
        <v>69.737871824843907</v>
      </c>
      <c r="Q24" s="9">
        <f t="shared" si="38"/>
        <v>159.86124661762807</v>
      </c>
      <c r="R24" s="9">
        <f t="shared" si="39"/>
        <v>110.00576268970491</v>
      </c>
      <c r="S24" s="7">
        <f t="shared" si="60"/>
        <v>17.434467956210977</v>
      </c>
      <c r="T24" s="7">
        <f t="shared" si="53"/>
        <v>15.410083300814458</v>
      </c>
      <c r="U24" s="36">
        <f t="shared" si="40"/>
        <v>2.6075366189994873</v>
      </c>
      <c r="V24" s="44">
        <f t="shared" si="54"/>
        <v>3.4450879200301787</v>
      </c>
      <c r="W24" s="44">
        <f t="shared" si="57"/>
        <v>1.9630032541550955</v>
      </c>
      <c r="X24" s="82">
        <v>-20</v>
      </c>
      <c r="Y24" s="11">
        <f t="shared" si="61"/>
        <v>10</v>
      </c>
      <c r="Z24" s="7">
        <f t="shared" si="41"/>
        <v>207.51466563280286</v>
      </c>
      <c r="AA24" s="7">
        <f t="shared" si="42"/>
        <v>70.97419568190945</v>
      </c>
      <c r="AB24" s="36">
        <f t="shared" si="43"/>
        <v>1.5962666587138681</v>
      </c>
      <c r="AC24" s="9">
        <f t="shared" si="55"/>
        <v>42.567110899036486</v>
      </c>
      <c r="AD24" s="9">
        <f t="shared" si="44"/>
        <v>108.86686351396537</v>
      </c>
      <c r="AE24" s="9">
        <f t="shared" si="45"/>
        <v>72.190404620600461</v>
      </c>
      <c r="AF24" s="7">
        <f t="shared" si="58"/>
        <v>10.641777724759121</v>
      </c>
      <c r="AG24" s="7">
        <f t="shared" si="46"/>
        <v>11.422628087586109</v>
      </c>
      <c r="AH24" s="16">
        <f t="shared" si="47"/>
        <v>3.544507946581454</v>
      </c>
      <c r="AI24" s="44">
        <f t="shared" si="48"/>
        <v>2.2448014825228606</v>
      </c>
      <c r="AJ24" s="44">
        <f t="shared" si="13"/>
        <v>1.3173385665916493</v>
      </c>
      <c r="AK24" s="55">
        <f t="shared" si="56"/>
        <v>0.23583714812412923</v>
      </c>
      <c r="AL24" s="52">
        <f t="shared" si="49"/>
        <v>1.5869570423611503</v>
      </c>
      <c r="AM24" s="52">
        <f t="shared" si="14"/>
        <v>1.1141126771388763</v>
      </c>
      <c r="AN24" s="85">
        <f t="shared" si="62"/>
        <v>6.5116555506200013</v>
      </c>
      <c r="AO24" s="86">
        <f t="shared" si="63"/>
        <v>1.8129393418608282</v>
      </c>
    </row>
    <row r="25" spans="1:41" s="1" customFormat="1" ht="26.1" customHeight="1">
      <c r="B25" s="189"/>
      <c r="C25" s="7">
        <v>125</v>
      </c>
      <c r="D25" s="7">
        <v>35</v>
      </c>
      <c r="E25" s="7">
        <v>150</v>
      </c>
      <c r="F25" s="7">
        <f t="shared" si="50"/>
        <v>235</v>
      </c>
      <c r="G25" s="7">
        <f t="shared" si="51"/>
        <v>105</v>
      </c>
      <c r="H25" s="7">
        <f t="shared" si="33"/>
        <v>195</v>
      </c>
      <c r="I25" s="7">
        <f t="shared" si="52"/>
        <v>289.47574364968784</v>
      </c>
      <c r="J25" s="7">
        <v>1.5</v>
      </c>
      <c r="K25" s="52">
        <v>55</v>
      </c>
      <c r="L25" s="7">
        <f t="shared" si="59"/>
        <v>20</v>
      </c>
      <c r="M25" s="7">
        <f t="shared" si="34"/>
        <v>339.97212514611408</v>
      </c>
      <c r="N25" s="7">
        <f t="shared" si="35"/>
        <v>278.48886131471232</v>
      </c>
      <c r="O25" s="7">
        <f t="shared" si="36"/>
        <v>2.6151701934316467</v>
      </c>
      <c r="P25" s="9">
        <f t="shared" si="37"/>
        <v>69.737871824843907</v>
      </c>
      <c r="Q25" s="9">
        <f t="shared" si="38"/>
        <v>159.86124661762807</v>
      </c>
      <c r="R25" s="9">
        <f t="shared" si="39"/>
        <v>110.00576268970491</v>
      </c>
      <c r="S25" s="7">
        <f t="shared" si="60"/>
        <v>17.434467956210977</v>
      </c>
      <c r="T25" s="7">
        <f t="shared" si="53"/>
        <v>15.410083300814458</v>
      </c>
      <c r="U25" s="36">
        <f t="shared" si="40"/>
        <v>2.6075366189994873</v>
      </c>
      <c r="V25" s="44">
        <f t="shared" si="54"/>
        <v>3.4450879200301787</v>
      </c>
      <c r="W25" s="44">
        <f t="shared" si="57"/>
        <v>1.9630032541550955</v>
      </c>
      <c r="X25" s="82">
        <v>-20</v>
      </c>
      <c r="Y25" s="11">
        <f t="shared" si="61"/>
        <v>15</v>
      </c>
      <c r="Z25" s="7">
        <f t="shared" si="41"/>
        <v>207.51466563280286</v>
      </c>
      <c r="AA25" s="7">
        <f t="shared" si="42"/>
        <v>70.97419568190945</v>
      </c>
      <c r="AB25" s="36">
        <f t="shared" si="43"/>
        <v>1.5962666587138681</v>
      </c>
      <c r="AC25" s="9">
        <f t="shared" si="55"/>
        <v>42.567110899036486</v>
      </c>
      <c r="AD25" s="9">
        <f t="shared" si="44"/>
        <v>108.86686351396537</v>
      </c>
      <c r="AE25" s="9">
        <f t="shared" si="45"/>
        <v>72.190404620600461</v>
      </c>
      <c r="AF25" s="7">
        <f t="shared" si="58"/>
        <v>10.641777724759121</v>
      </c>
      <c r="AG25" s="7">
        <f t="shared" si="46"/>
        <v>11.422628087586109</v>
      </c>
      <c r="AH25" s="16">
        <f t="shared" si="47"/>
        <v>3.544507946581454</v>
      </c>
      <c r="AI25" s="44">
        <f t="shared" si="48"/>
        <v>2.2448014825228606</v>
      </c>
      <c r="AJ25" s="44">
        <f t="shared" si="13"/>
        <v>1.3173385665916493</v>
      </c>
      <c r="AK25" s="55">
        <f t="shared" si="56"/>
        <v>0.23583714812412923</v>
      </c>
      <c r="AL25" s="52">
        <f t="shared" si="49"/>
        <v>1.5869570423611503</v>
      </c>
      <c r="AM25" s="52">
        <f t="shared" si="14"/>
        <v>1.1141126771388763</v>
      </c>
      <c r="AN25" s="85">
        <f t="shared" si="62"/>
        <v>6.5116555506200013</v>
      </c>
      <c r="AO25" s="86">
        <f t="shared" si="63"/>
        <v>1.8129393418608282</v>
      </c>
    </row>
    <row r="26" spans="1:41" s="1" customFormat="1" ht="26.1" customHeight="1">
      <c r="B26" s="189"/>
      <c r="C26" s="7">
        <v>125</v>
      </c>
      <c r="D26" s="7">
        <v>40</v>
      </c>
      <c r="E26" s="7">
        <v>150</v>
      </c>
      <c r="F26" s="7">
        <f t="shared" si="50"/>
        <v>235</v>
      </c>
      <c r="G26" s="7">
        <f t="shared" si="51"/>
        <v>105</v>
      </c>
      <c r="H26" s="7">
        <f t="shared" si="33"/>
        <v>195</v>
      </c>
      <c r="I26" s="7">
        <f t="shared" si="52"/>
        <v>289.47574364968784</v>
      </c>
      <c r="J26" s="7">
        <v>1.5</v>
      </c>
      <c r="K26" s="52">
        <v>55</v>
      </c>
      <c r="L26" s="7">
        <f t="shared" si="59"/>
        <v>15</v>
      </c>
      <c r="M26" s="7">
        <f t="shared" si="34"/>
        <v>339.97212514611408</v>
      </c>
      <c r="N26" s="7">
        <f t="shared" si="35"/>
        <v>278.48886131471232</v>
      </c>
      <c r="O26" s="7">
        <f t="shared" si="36"/>
        <v>2.6151701934316467</v>
      </c>
      <c r="P26" s="9">
        <f t="shared" si="37"/>
        <v>69.737871824843907</v>
      </c>
      <c r="Q26" s="9">
        <f t="shared" si="38"/>
        <v>159.86124661762807</v>
      </c>
      <c r="R26" s="9">
        <f t="shared" si="39"/>
        <v>110.00576268970491</v>
      </c>
      <c r="S26" s="7">
        <f t="shared" si="60"/>
        <v>17.434467956210977</v>
      </c>
      <c r="T26" s="7">
        <f t="shared" si="53"/>
        <v>15.410083300814458</v>
      </c>
      <c r="U26" s="36">
        <f t="shared" si="40"/>
        <v>2.6075366189994873</v>
      </c>
      <c r="V26" s="44">
        <f t="shared" si="54"/>
        <v>3.4450879200301787</v>
      </c>
      <c r="W26" s="44">
        <f t="shared" si="57"/>
        <v>1.9630032541550955</v>
      </c>
      <c r="X26" s="82">
        <v>-20</v>
      </c>
      <c r="Y26" s="11">
        <f t="shared" si="61"/>
        <v>20</v>
      </c>
      <c r="Z26" s="7">
        <f t="shared" si="41"/>
        <v>207.51466563280286</v>
      </c>
      <c r="AA26" s="7">
        <f t="shared" si="42"/>
        <v>70.97419568190945</v>
      </c>
      <c r="AB26" s="36">
        <f t="shared" si="43"/>
        <v>1.5962666587138681</v>
      </c>
      <c r="AC26" s="9">
        <f t="shared" si="55"/>
        <v>42.567110899036486</v>
      </c>
      <c r="AD26" s="9">
        <f t="shared" si="44"/>
        <v>108.86686351396537</v>
      </c>
      <c r="AE26" s="9">
        <f t="shared" si="45"/>
        <v>72.190404620600461</v>
      </c>
      <c r="AF26" s="7">
        <f t="shared" si="58"/>
        <v>10.641777724759121</v>
      </c>
      <c r="AG26" s="7">
        <f t="shared" si="46"/>
        <v>11.422628087586109</v>
      </c>
      <c r="AH26" s="16">
        <f t="shared" si="47"/>
        <v>3.544507946581454</v>
      </c>
      <c r="AI26" s="44">
        <f t="shared" si="48"/>
        <v>2.2448014825228606</v>
      </c>
      <c r="AJ26" s="44">
        <f t="shared" si="13"/>
        <v>1.3173385665916493</v>
      </c>
      <c r="AK26" s="55">
        <f t="shared" si="56"/>
        <v>0.23583714812412923</v>
      </c>
      <c r="AL26" s="52">
        <f t="shared" si="49"/>
        <v>1.5869570423611503</v>
      </c>
      <c r="AM26" s="52">
        <f t="shared" si="14"/>
        <v>1.1141126771388763</v>
      </c>
      <c r="AN26" s="85">
        <f t="shared" si="62"/>
        <v>6.5116555506200013</v>
      </c>
      <c r="AO26" s="86">
        <f t="shared" si="63"/>
        <v>1.8129393418608282</v>
      </c>
    </row>
    <row r="27" spans="1:41" s="1" customFormat="1" ht="26.1" customHeight="1" thickBot="1">
      <c r="B27" s="190"/>
      <c r="C27" s="12">
        <v>125</v>
      </c>
      <c r="D27" s="12">
        <v>45</v>
      </c>
      <c r="E27" s="12">
        <v>150</v>
      </c>
      <c r="F27" s="12">
        <f t="shared" si="50"/>
        <v>235</v>
      </c>
      <c r="G27" s="12">
        <f t="shared" si="51"/>
        <v>105</v>
      </c>
      <c r="H27" s="12">
        <f t="shared" si="33"/>
        <v>195</v>
      </c>
      <c r="I27" s="12">
        <f t="shared" si="52"/>
        <v>289.47574364968784</v>
      </c>
      <c r="J27" s="12">
        <v>1.5</v>
      </c>
      <c r="K27" s="57">
        <v>55</v>
      </c>
      <c r="L27" s="12">
        <f t="shared" si="59"/>
        <v>10</v>
      </c>
      <c r="M27" s="12">
        <f t="shared" si="34"/>
        <v>339.97212514611408</v>
      </c>
      <c r="N27" s="12">
        <f t="shared" si="35"/>
        <v>278.48886131471232</v>
      </c>
      <c r="O27" s="12">
        <f t="shared" si="36"/>
        <v>2.6151701934316467</v>
      </c>
      <c r="P27" s="13">
        <f t="shared" si="37"/>
        <v>69.737871824843907</v>
      </c>
      <c r="Q27" s="13">
        <f t="shared" si="38"/>
        <v>159.86124661762807</v>
      </c>
      <c r="R27" s="13">
        <f t="shared" si="39"/>
        <v>110.00576268970491</v>
      </c>
      <c r="S27" s="12">
        <f t="shared" si="60"/>
        <v>17.434467956210977</v>
      </c>
      <c r="T27" s="12">
        <f t="shared" si="53"/>
        <v>15.410083300814458</v>
      </c>
      <c r="U27" s="37">
        <f t="shared" si="40"/>
        <v>2.6075366189994873</v>
      </c>
      <c r="V27" s="45">
        <f t="shared" si="54"/>
        <v>3.4450879200301787</v>
      </c>
      <c r="W27" s="45">
        <f t="shared" si="57"/>
        <v>1.9630032541550955</v>
      </c>
      <c r="X27" s="83">
        <v>-20</v>
      </c>
      <c r="Y27" s="14">
        <f t="shared" si="61"/>
        <v>25</v>
      </c>
      <c r="Z27" s="12">
        <f t="shared" si="41"/>
        <v>207.51466563280286</v>
      </c>
      <c r="AA27" s="12">
        <f t="shared" si="42"/>
        <v>70.97419568190945</v>
      </c>
      <c r="AB27" s="37">
        <f t="shared" si="43"/>
        <v>1.5962666587138681</v>
      </c>
      <c r="AC27" s="13">
        <f t="shared" si="55"/>
        <v>42.567110899036486</v>
      </c>
      <c r="AD27" s="13">
        <f t="shared" si="44"/>
        <v>108.86686351396537</v>
      </c>
      <c r="AE27" s="13">
        <f t="shared" si="45"/>
        <v>72.190404620600461</v>
      </c>
      <c r="AF27" s="12">
        <f>10/COS(X27*PI()/180)</f>
        <v>10.641777724759121</v>
      </c>
      <c r="AG27" s="12">
        <f t="shared" si="46"/>
        <v>11.422628087586109</v>
      </c>
      <c r="AH27" s="17">
        <f t="shared" si="47"/>
        <v>3.544507946581454</v>
      </c>
      <c r="AI27" s="45">
        <f t="shared" si="48"/>
        <v>2.2448014825228606</v>
      </c>
      <c r="AJ27" s="45">
        <f t="shared" si="13"/>
        <v>1.3173385665916493</v>
      </c>
      <c r="AK27" s="56">
        <f t="shared" si="56"/>
        <v>0.23583714812412923</v>
      </c>
      <c r="AL27" s="57">
        <f t="shared" si="49"/>
        <v>1.5869570423611503</v>
      </c>
      <c r="AM27" s="57">
        <f t="shared" si="14"/>
        <v>1.1141126771388763</v>
      </c>
      <c r="AN27" s="85">
        <f t="shared" si="62"/>
        <v>6.5116555506200013</v>
      </c>
      <c r="AO27" s="86">
        <f t="shared" si="63"/>
        <v>1.8129393418608282</v>
      </c>
    </row>
    <row r="28" spans="1:41" s="1" customFormat="1" ht="26.1" customHeight="1">
      <c r="A28" s="2"/>
      <c r="B28" s="19" t="s">
        <v>18</v>
      </c>
      <c r="C28" s="73" t="s">
        <v>18</v>
      </c>
      <c r="D28" s="191" t="s">
        <v>12</v>
      </c>
      <c r="E28" s="6" t="s">
        <v>21</v>
      </c>
      <c r="F28" s="204" t="s">
        <v>48</v>
      </c>
      <c r="G28" s="204" t="s">
        <v>49</v>
      </c>
      <c r="H28" s="206" t="s">
        <v>1</v>
      </c>
      <c r="I28" s="6" t="s">
        <v>17</v>
      </c>
      <c r="J28" s="206" t="s">
        <v>3</v>
      </c>
      <c r="K28" s="191" t="s">
        <v>27</v>
      </c>
      <c r="L28" s="191"/>
      <c r="M28" s="191"/>
      <c r="N28" s="191"/>
      <c r="O28" s="191"/>
      <c r="P28" s="191"/>
      <c r="Q28" s="191"/>
      <c r="R28" s="191"/>
      <c r="S28" s="191"/>
      <c r="T28" s="191"/>
      <c r="U28" s="191"/>
      <c r="V28" s="191"/>
      <c r="W28" s="191"/>
      <c r="X28" s="191" t="s">
        <v>28</v>
      </c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2" t="s">
        <v>17</v>
      </c>
      <c r="AL28" s="192"/>
      <c r="AM28" s="192"/>
      <c r="AN28" s="6" t="s">
        <v>23</v>
      </c>
      <c r="AO28" s="193" t="s">
        <v>24</v>
      </c>
    </row>
    <row r="29" spans="1:41" s="1" customFormat="1" ht="26.1" customHeight="1">
      <c r="A29" s="2"/>
      <c r="B29" s="20" t="s">
        <v>19</v>
      </c>
      <c r="C29" s="74" t="s">
        <v>19</v>
      </c>
      <c r="D29" s="208"/>
      <c r="E29" s="22" t="s">
        <v>46</v>
      </c>
      <c r="F29" s="205"/>
      <c r="G29" s="205"/>
      <c r="H29" s="199"/>
      <c r="I29" s="23" t="s">
        <v>29</v>
      </c>
      <c r="J29" s="207"/>
      <c r="K29" s="78" t="s">
        <v>42</v>
      </c>
      <c r="L29" s="21" t="s">
        <v>43</v>
      </c>
      <c r="M29" s="10" t="s">
        <v>0</v>
      </c>
      <c r="N29" s="10" t="s">
        <v>2</v>
      </c>
      <c r="O29" s="10" t="s">
        <v>30</v>
      </c>
      <c r="P29" s="10" t="s">
        <v>4</v>
      </c>
      <c r="Q29" s="10" t="s">
        <v>36</v>
      </c>
      <c r="R29" s="10" t="s">
        <v>38</v>
      </c>
      <c r="S29" s="10" t="s">
        <v>5</v>
      </c>
      <c r="T29" s="10" t="s">
        <v>6</v>
      </c>
      <c r="U29" s="195" t="s">
        <v>7</v>
      </c>
      <c r="V29" s="7" t="s">
        <v>31</v>
      </c>
      <c r="W29" s="7" t="s">
        <v>32</v>
      </c>
      <c r="X29" s="78" t="s">
        <v>45</v>
      </c>
      <c r="Y29" s="21" t="s">
        <v>44</v>
      </c>
      <c r="Z29" s="10" t="s">
        <v>33</v>
      </c>
      <c r="AA29" s="10" t="s">
        <v>15</v>
      </c>
      <c r="AB29" s="41" t="s">
        <v>16</v>
      </c>
      <c r="AC29" s="10" t="s">
        <v>8</v>
      </c>
      <c r="AD29" s="10" t="s">
        <v>37</v>
      </c>
      <c r="AE29" s="10" t="s">
        <v>39</v>
      </c>
      <c r="AF29" s="10" t="s">
        <v>9</v>
      </c>
      <c r="AG29" s="10" t="s">
        <v>10</v>
      </c>
      <c r="AH29" s="197" t="s">
        <v>11</v>
      </c>
      <c r="AI29" s="7" t="s">
        <v>31</v>
      </c>
      <c r="AJ29" s="7" t="s">
        <v>32</v>
      </c>
      <c r="AK29" s="52" t="s">
        <v>22</v>
      </c>
      <c r="AL29" s="52" t="s">
        <v>25</v>
      </c>
      <c r="AM29" s="52" t="s">
        <v>26</v>
      </c>
      <c r="AN29" s="8" t="s">
        <v>14</v>
      </c>
      <c r="AO29" s="194"/>
    </row>
    <row r="30" spans="1:41" s="1" customFormat="1" ht="29.45" customHeight="1" thickBot="1">
      <c r="A30" s="3"/>
      <c r="B30" s="76" t="s">
        <v>47</v>
      </c>
      <c r="C30" s="75" t="s">
        <v>47</v>
      </c>
      <c r="D30" s="22" t="s">
        <v>34</v>
      </c>
      <c r="E30" s="22" t="s">
        <v>20</v>
      </c>
      <c r="F30" s="22" t="s">
        <v>13</v>
      </c>
      <c r="G30" s="22" t="s">
        <v>13</v>
      </c>
      <c r="H30" s="22" t="s">
        <v>13</v>
      </c>
      <c r="I30" s="22" t="s">
        <v>13</v>
      </c>
      <c r="J30" s="199"/>
      <c r="K30" s="79" t="s">
        <v>34</v>
      </c>
      <c r="L30" s="22" t="s">
        <v>34</v>
      </c>
      <c r="M30" s="22" t="s">
        <v>13</v>
      </c>
      <c r="N30" s="22" t="s">
        <v>13</v>
      </c>
      <c r="O30" s="22"/>
      <c r="P30" s="22" t="s">
        <v>13</v>
      </c>
      <c r="Q30" s="22" t="s">
        <v>13</v>
      </c>
      <c r="R30" s="22" t="s">
        <v>13</v>
      </c>
      <c r="S30" s="22" t="s">
        <v>13</v>
      </c>
      <c r="T30" s="22" t="s">
        <v>13</v>
      </c>
      <c r="U30" s="196"/>
      <c r="V30" s="199" t="s">
        <v>35</v>
      </c>
      <c r="W30" s="199"/>
      <c r="X30" s="79" t="s">
        <v>34</v>
      </c>
      <c r="Y30" s="22" t="s">
        <v>34</v>
      </c>
      <c r="Z30" s="22" t="s">
        <v>13</v>
      </c>
      <c r="AA30" s="22" t="s">
        <v>13</v>
      </c>
      <c r="AB30" s="42"/>
      <c r="AC30" s="22" t="s">
        <v>13</v>
      </c>
      <c r="AD30" s="22" t="s">
        <v>13</v>
      </c>
      <c r="AE30" s="22" t="s">
        <v>13</v>
      </c>
      <c r="AF30" s="22" t="s">
        <v>13</v>
      </c>
      <c r="AG30" s="22" t="s">
        <v>13</v>
      </c>
      <c r="AH30" s="198"/>
      <c r="AI30" s="199" t="s">
        <v>35</v>
      </c>
      <c r="AJ30" s="199"/>
      <c r="AK30" s="53" t="s">
        <v>51</v>
      </c>
      <c r="AL30" s="200" t="s">
        <v>35</v>
      </c>
      <c r="AM30" s="201"/>
      <c r="AN30" s="202" t="s">
        <v>73</v>
      </c>
      <c r="AO30" s="203"/>
    </row>
    <row r="31" spans="1:41" s="1" customFormat="1" ht="26.1" customHeight="1">
      <c r="A31" s="3"/>
      <c r="B31" s="188">
        <v>150</v>
      </c>
      <c r="C31" s="5">
        <v>150</v>
      </c>
      <c r="D31" s="5">
        <v>0</v>
      </c>
      <c r="E31" s="5">
        <v>150</v>
      </c>
      <c r="F31" s="5">
        <f>C31+20+E31-60</f>
        <v>260</v>
      </c>
      <c r="G31" s="5">
        <f>C31-20</f>
        <v>130</v>
      </c>
      <c r="H31" s="5">
        <f t="shared" ref="H31:H40" si="64">(F31-G31)*J31</f>
        <v>195</v>
      </c>
      <c r="I31" s="5">
        <f>2*P31+E31</f>
        <v>242.37604307034013</v>
      </c>
      <c r="J31" s="5">
        <v>1.5</v>
      </c>
      <c r="K31" s="51">
        <v>30</v>
      </c>
      <c r="L31" s="5">
        <f t="shared" si="59"/>
        <v>30</v>
      </c>
      <c r="M31" s="5">
        <f t="shared" ref="M31:M40" si="65">H31/COS(K31*PI()/180)</f>
        <v>225.16660498395404</v>
      </c>
      <c r="N31" s="5">
        <f t="shared" ref="N31:N50" si="66">H31*TAN(K31*PI()/180)</f>
        <v>112.58330249197702</v>
      </c>
      <c r="O31" s="5">
        <f t="shared" ref="O31:O40" si="67">J31/COS(K31*PI()/180)</f>
        <v>1.7320508075688772</v>
      </c>
      <c r="P31" s="24">
        <f t="shared" ref="P31:P40" si="68">40/COS(K31*PI()/180)</f>
        <v>46.188021535170058</v>
      </c>
      <c r="Q31" s="24">
        <f t="shared" ref="Q31:Q40" si="69">F31/U31+P31</f>
        <v>115.47005383792515</v>
      </c>
      <c r="R31" s="24">
        <f t="shared" ref="R31:R40" si="70">G31/U31+P31</f>
        <v>80.829037686547608</v>
      </c>
      <c r="S31" s="5">
        <f t="shared" si="60"/>
        <v>11.547005383792515</v>
      </c>
      <c r="T31" s="5">
        <f>10/COS(ATAN((N31+R31-Q31)/H31))</f>
        <v>10.769230769230768</v>
      </c>
      <c r="U31" s="35">
        <f t="shared" ref="U31:U40" si="71">(4+SIN(K31*PI()/180)/J31)*COS(K31*PI()/180)</f>
        <v>3.7527767497325675</v>
      </c>
      <c r="V31" s="25">
        <f>(P31*J31*(F31^2-G31^2)/2+J31*(F31^3-G31^3)/(6*U31))/1000000</f>
        <v>2.7808075715518323</v>
      </c>
      <c r="W31" s="25">
        <f>(J31*(P31+S31+T31)*(F31-G31)*60+J31*(F31^2-G31^2)*60/(2*U31))/1000000</f>
        <v>1.4094496484085381</v>
      </c>
      <c r="X31" s="80">
        <v>30</v>
      </c>
      <c r="Y31" s="72">
        <f>X31+D31</f>
        <v>30</v>
      </c>
      <c r="Z31" s="5">
        <f t="shared" ref="Z31:Z40" si="72">IF(D31&gt;20,H31/COS(X31*PI()/180),H31/COS(X31*PI()/180))</f>
        <v>225.16660498395404</v>
      </c>
      <c r="AA31" s="5">
        <f t="shared" ref="AA31:AA50" si="73">H31*TAN(ABS(X31)*PI()/180)</f>
        <v>112.58330249197702</v>
      </c>
      <c r="AB31" s="35">
        <f t="shared" ref="AB31:AB40" si="74">J31/COS(X31*PI()/180)</f>
        <v>1.7320508075688772</v>
      </c>
      <c r="AC31" s="24">
        <f>40/COS(ABS(X31)*PI()/180)</f>
        <v>46.188021535170058</v>
      </c>
      <c r="AD31" s="24">
        <f t="shared" ref="AD31:AD40" si="75">F31/AH31+AC31</f>
        <v>115.47005383792515</v>
      </c>
      <c r="AE31" s="24">
        <f t="shared" ref="AE31:AE40" si="76">G31/AH31+AC31</f>
        <v>80.829037686547608</v>
      </c>
      <c r="AF31" s="5">
        <f>10/COS(X31*PI()/180)</f>
        <v>11.547005383792515</v>
      </c>
      <c r="AG31" s="5">
        <f t="shared" ref="AG31:AG40" si="77">IF(X31&gt;0,10/COS(ATAN((AA31+AE31-AD31)/H31)),10/COS(ATAN((AA31-AE31+AD31)/H31)))</f>
        <v>10.769230769230768</v>
      </c>
      <c r="AH31" s="26">
        <f t="shared" ref="AH31:AH40" si="78">(4+SIN(X31*PI()/180)/J31)*COS(X31*PI()/180)</f>
        <v>3.7527767497325675</v>
      </c>
      <c r="AI31" s="25">
        <f t="shared" ref="AI31:AI40" si="79">(AC31*J31*(F31^2-G31^2)/2+J31*(F31^3-G31^3)/(6*AH31))/1000000</f>
        <v>2.7808075715518323</v>
      </c>
      <c r="AJ31" s="25">
        <f>(J31*(AC31+AF31+AG31)*(F31-G31)*60+J31*(F31^2-G31^2)*60/(2*AH31))/1000000</f>
        <v>1.4094496484085381</v>
      </c>
      <c r="AK31" s="54">
        <f>(0.2*0.4-0.05*0.05/2)*(I31/100+0.1)</f>
        <v>0.19874613391789292</v>
      </c>
      <c r="AL31" s="51">
        <f t="shared" ref="AL31:AL50" si="80">(F31/100*I31/100-PI()*((E31+2*20)/100)^2/4)*40/100</f>
        <v>1.3865958999856225</v>
      </c>
      <c r="AM31" s="51">
        <f>0.6*0.6*(I31/100+0.2)</f>
        <v>0.94455375505322459</v>
      </c>
      <c r="AN31" s="89">
        <f>IF(X31&gt;0,(E31+E31+N31+AA31)*H31/2/10000*0.4+(E31+N31+AA31+R31+T31+AE31+AG31)/100*2*0.4,(E31+E31+N31-AA31)*H31/2/10000*0.4+(E31+N31-AA31+R31+T31+AE31+AG31)/100*2*0.4)</f>
        <v>6.5150548946015068</v>
      </c>
      <c r="AO31" s="90">
        <f>IF(X31&gt;0,(E31+N31+AA31+R31+T31+AE31+AG31)/100*0.8*0.4,(E31+N31-AA31+R31+T31+AE31+AG31)/100*0.8*0.4)</f>
        <v>1.7867620540656344</v>
      </c>
    </row>
    <row r="32" spans="1:41" s="1" customFormat="1" ht="26.1" customHeight="1">
      <c r="A32" s="4"/>
      <c r="B32" s="189"/>
      <c r="C32" s="7">
        <v>150</v>
      </c>
      <c r="D32" s="7">
        <v>5</v>
      </c>
      <c r="E32" s="7">
        <v>150</v>
      </c>
      <c r="F32" s="7">
        <f t="shared" ref="F32:F40" si="81">C32+20+E32-60</f>
        <v>260</v>
      </c>
      <c r="G32" s="7">
        <f t="shared" ref="G32:G40" si="82">C32-20</f>
        <v>130</v>
      </c>
      <c r="H32" s="7">
        <f t="shared" si="64"/>
        <v>195</v>
      </c>
      <c r="I32" s="7">
        <f t="shared" ref="I32:I40" si="83">2*P32+E32</f>
        <v>247.66196710091648</v>
      </c>
      <c r="J32" s="7">
        <v>1.5</v>
      </c>
      <c r="K32" s="52">
        <v>35</v>
      </c>
      <c r="L32" s="7">
        <f t="shared" si="59"/>
        <v>30</v>
      </c>
      <c r="M32" s="7">
        <f t="shared" si="65"/>
        <v>238.05104480848394</v>
      </c>
      <c r="N32" s="7">
        <f t="shared" si="66"/>
        <v>136.5404699508934</v>
      </c>
      <c r="O32" s="7">
        <f t="shared" si="67"/>
        <v>1.8311618831421841</v>
      </c>
      <c r="P32" s="9">
        <f t="shared" si="68"/>
        <v>48.830983550458242</v>
      </c>
      <c r="Q32" s="9">
        <f t="shared" si="69"/>
        <v>121.25762895830405</v>
      </c>
      <c r="R32" s="9">
        <f t="shared" si="70"/>
        <v>85.044306254381155</v>
      </c>
      <c r="S32" s="7">
        <f>10/COS(K32*PI()/180)</f>
        <v>12.207745887614561</v>
      </c>
      <c r="T32" s="7">
        <f t="shared" ref="T32:T40" si="84">10/COS(ATAN((N32+R32-Q32)/H32))</f>
        <v>11.245925433474429</v>
      </c>
      <c r="U32" s="36">
        <f t="shared" si="71"/>
        <v>3.5898390507512699</v>
      </c>
      <c r="V32" s="44">
        <f t="shared" ref="V32:V40" si="85">(P32*J32*(F32^2-G32^2)/2+J32*(F32^3-G32^3)/(6*U32))/1000000</f>
        <v>2.9278071684746942</v>
      </c>
      <c r="W32" s="44">
        <f>(J32*(P32+S32+T32)*(F32-G32)*60+J32*(F32^2-G32^2)*60/(2*U32))/1000000</f>
        <v>1.4812742754509496</v>
      </c>
      <c r="X32" s="81">
        <v>0</v>
      </c>
      <c r="Y32" s="11">
        <f>X32+D32</f>
        <v>5</v>
      </c>
      <c r="Z32" s="7">
        <f t="shared" si="72"/>
        <v>195</v>
      </c>
      <c r="AA32" s="7">
        <f t="shared" si="73"/>
        <v>0</v>
      </c>
      <c r="AB32" s="36">
        <f t="shared" si="74"/>
        <v>1.5</v>
      </c>
      <c r="AC32" s="9">
        <f t="shared" ref="AC32:AC40" si="86">40/COS(ABS(X32)*PI()/180)</f>
        <v>40</v>
      </c>
      <c r="AD32" s="9">
        <f t="shared" si="75"/>
        <v>105</v>
      </c>
      <c r="AE32" s="9">
        <f t="shared" si="76"/>
        <v>72.5</v>
      </c>
      <c r="AF32" s="7">
        <f>10/COS(X32*PI()/180)</f>
        <v>10</v>
      </c>
      <c r="AG32" s="7">
        <f t="shared" si="77"/>
        <v>10.137937550497032</v>
      </c>
      <c r="AH32" s="16">
        <f t="shared" si="78"/>
        <v>4</v>
      </c>
      <c r="AI32" s="44">
        <f t="shared" si="79"/>
        <v>2.4821875000000002</v>
      </c>
      <c r="AJ32" s="44">
        <f t="shared" ref="AJ32:AJ40" si="87">(J32*(AC32+AF32+AG32)*(F32-G32)*60+J32*(F32^2-G32^2)*60/(2*AH32))/1000000</f>
        <v>1.273988869340815</v>
      </c>
      <c r="AK32" s="55">
        <f t="shared" ref="AK32:AK40" si="88">(0.2*0.4-0.05*0.05/2)*(I32/100+0.1)</f>
        <v>0.20290879909197179</v>
      </c>
      <c r="AL32" s="52">
        <f t="shared" si="80"/>
        <v>1.4415695099036163</v>
      </c>
      <c r="AM32" s="52">
        <f t="shared" ref="AM32:AM40" si="89">0.6*0.6*(I32/100+0.2)</f>
        <v>0.96358308156329942</v>
      </c>
      <c r="AN32" s="85">
        <f>IF(X32&gt;0,(E32+E32+N32+AA32)*H32/2/10000*0.4+(E32+N32+AA32+R32+T32+AE32+AG32)/100*2*0.4,(E32+E32+N32-AA32)*H32/2/10000*0.4+(E32+N32-AA32+R32+T32+AE32+AG32)/100*2*0.4)</f>
        <v>5.4262569463224537</v>
      </c>
      <c r="AO32" s="86">
        <f>IF(X32&gt;0,(E32+N32+AA32+R32+T32+AE32+AG32)/100*0.8*0.4,(E32+N32-AA32+R32+T32+AE32+AG32)/100*0.8*0.4)</f>
        <v>1.4894996454055875</v>
      </c>
    </row>
    <row r="33" spans="1:41" s="1" customFormat="1" ht="26.1" customHeight="1">
      <c r="A33" s="4"/>
      <c r="B33" s="189"/>
      <c r="C33" s="7">
        <v>150</v>
      </c>
      <c r="D33" s="7">
        <v>10</v>
      </c>
      <c r="E33" s="7">
        <v>150</v>
      </c>
      <c r="F33" s="7">
        <f t="shared" si="81"/>
        <v>260</v>
      </c>
      <c r="G33" s="7">
        <f t="shared" si="82"/>
        <v>130</v>
      </c>
      <c r="H33" s="7">
        <f t="shared" si="64"/>
        <v>195</v>
      </c>
      <c r="I33" s="7">
        <f t="shared" si="83"/>
        <v>247.66196710091648</v>
      </c>
      <c r="J33" s="7">
        <v>1.5</v>
      </c>
      <c r="K33" s="52">
        <v>35</v>
      </c>
      <c r="L33" s="7">
        <f t="shared" si="59"/>
        <v>25</v>
      </c>
      <c r="M33" s="7">
        <f t="shared" si="65"/>
        <v>238.05104480848394</v>
      </c>
      <c r="N33" s="7">
        <f t="shared" si="66"/>
        <v>136.5404699508934</v>
      </c>
      <c r="O33" s="7">
        <f t="shared" si="67"/>
        <v>1.8311618831421841</v>
      </c>
      <c r="P33" s="9">
        <f t="shared" si="68"/>
        <v>48.830983550458242</v>
      </c>
      <c r="Q33" s="9">
        <f t="shared" si="69"/>
        <v>121.25762895830405</v>
      </c>
      <c r="R33" s="9">
        <f t="shared" si="70"/>
        <v>85.044306254381155</v>
      </c>
      <c r="S33" s="7">
        <f>10/COS(K33*PI()/180)</f>
        <v>12.207745887614561</v>
      </c>
      <c r="T33" s="7">
        <f t="shared" si="84"/>
        <v>11.245925433474429</v>
      </c>
      <c r="U33" s="36">
        <f t="shared" si="71"/>
        <v>3.5898390507512699</v>
      </c>
      <c r="V33" s="44">
        <f t="shared" si="85"/>
        <v>2.9278071684746942</v>
      </c>
      <c r="W33" s="44">
        <f t="shared" ref="W33:W40" si="90">(J33*(P33+S33+T33)*(F33-G33)*60+J33*(F33^2-G33^2)*60/(2*U33))/1000000</f>
        <v>1.4812742754509496</v>
      </c>
      <c r="X33" s="81">
        <v>0</v>
      </c>
      <c r="Y33" s="11">
        <f>X33+D33</f>
        <v>10</v>
      </c>
      <c r="Z33" s="7">
        <f t="shared" si="72"/>
        <v>195</v>
      </c>
      <c r="AA33" s="7">
        <f t="shared" si="73"/>
        <v>0</v>
      </c>
      <c r="AB33" s="36">
        <f t="shared" si="74"/>
        <v>1.5</v>
      </c>
      <c r="AC33" s="9">
        <f t="shared" si="86"/>
        <v>40</v>
      </c>
      <c r="AD33" s="9">
        <f t="shared" si="75"/>
        <v>105</v>
      </c>
      <c r="AE33" s="9">
        <f t="shared" si="76"/>
        <v>72.5</v>
      </c>
      <c r="AF33" s="7">
        <f t="shared" ref="AF33:AF39" si="91">10/COS(X33*PI()/180)</f>
        <v>10</v>
      </c>
      <c r="AG33" s="7">
        <f t="shared" si="77"/>
        <v>10.137937550497032</v>
      </c>
      <c r="AH33" s="16">
        <f t="shared" si="78"/>
        <v>4</v>
      </c>
      <c r="AI33" s="44">
        <f t="shared" si="79"/>
        <v>2.4821875000000002</v>
      </c>
      <c r="AJ33" s="44">
        <f t="shared" si="87"/>
        <v>1.273988869340815</v>
      </c>
      <c r="AK33" s="55">
        <f t="shared" si="88"/>
        <v>0.20290879909197179</v>
      </c>
      <c r="AL33" s="52">
        <f t="shared" si="80"/>
        <v>1.4415695099036163</v>
      </c>
      <c r="AM33" s="52">
        <f t="shared" si="89"/>
        <v>0.96358308156329942</v>
      </c>
      <c r="AN33" s="85">
        <f>IF(X33&gt;0,(E33+E33+N33+AA33)*H33/2/10000*0.4+(E33+N33+AA33+R33+T33+AE33+AG33)/100*2*0.4,(E33+E33+N33-AA33)*H33/2/10000*0.4+(E33+N33-AA33+R33+T33+AE33+AG33)/100*2*0.4)</f>
        <v>5.4262569463224537</v>
      </c>
      <c r="AO33" s="86">
        <f>IF(X33&gt;0,(E33+N33+AA33+R33+T33+AE33+AG33)/100*0.8*0.4,(E33+N33-AA33+R33+T33+AE33+AG33)/100*0.8*0.4)</f>
        <v>1.4894996454055875</v>
      </c>
    </row>
    <row r="34" spans="1:41" s="1" customFormat="1" ht="26.1" customHeight="1">
      <c r="A34" s="4"/>
      <c r="B34" s="189"/>
      <c r="C34" s="7">
        <v>150</v>
      </c>
      <c r="D34" s="7">
        <v>15</v>
      </c>
      <c r="E34" s="7">
        <v>150</v>
      </c>
      <c r="F34" s="7">
        <f t="shared" si="81"/>
        <v>260</v>
      </c>
      <c r="G34" s="7">
        <f t="shared" si="82"/>
        <v>130</v>
      </c>
      <c r="H34" s="7">
        <f t="shared" si="64"/>
        <v>195</v>
      </c>
      <c r="I34" s="7">
        <f t="shared" si="83"/>
        <v>247.66196710091648</v>
      </c>
      <c r="J34" s="7">
        <v>1.5</v>
      </c>
      <c r="K34" s="52">
        <v>35</v>
      </c>
      <c r="L34" s="7">
        <f>K34-D34</f>
        <v>20</v>
      </c>
      <c r="M34" s="7">
        <f t="shared" si="65"/>
        <v>238.05104480848394</v>
      </c>
      <c r="N34" s="7">
        <f t="shared" si="66"/>
        <v>136.5404699508934</v>
      </c>
      <c r="O34" s="7">
        <f t="shared" si="67"/>
        <v>1.8311618831421841</v>
      </c>
      <c r="P34" s="9">
        <f t="shared" si="68"/>
        <v>48.830983550458242</v>
      </c>
      <c r="Q34" s="9">
        <f t="shared" si="69"/>
        <v>121.25762895830405</v>
      </c>
      <c r="R34" s="9">
        <f t="shared" si="70"/>
        <v>85.044306254381155</v>
      </c>
      <c r="S34" s="7">
        <f>10/COS(K34*PI()/180)</f>
        <v>12.207745887614561</v>
      </c>
      <c r="T34" s="7">
        <f t="shared" si="84"/>
        <v>11.245925433474429</v>
      </c>
      <c r="U34" s="36">
        <f t="shared" si="71"/>
        <v>3.5898390507512699</v>
      </c>
      <c r="V34" s="44">
        <f t="shared" si="85"/>
        <v>2.9278071684746942</v>
      </c>
      <c r="W34" s="44">
        <f t="shared" si="90"/>
        <v>1.4812742754509496</v>
      </c>
      <c r="X34" s="81">
        <v>0</v>
      </c>
      <c r="Y34" s="11">
        <f>X34+D34</f>
        <v>15</v>
      </c>
      <c r="Z34" s="7">
        <f t="shared" si="72"/>
        <v>195</v>
      </c>
      <c r="AA34" s="7">
        <f t="shared" si="73"/>
        <v>0</v>
      </c>
      <c r="AB34" s="36">
        <f t="shared" si="74"/>
        <v>1.5</v>
      </c>
      <c r="AC34" s="9">
        <f t="shared" si="86"/>
        <v>40</v>
      </c>
      <c r="AD34" s="9">
        <f t="shared" si="75"/>
        <v>105</v>
      </c>
      <c r="AE34" s="9">
        <f t="shared" si="76"/>
        <v>72.5</v>
      </c>
      <c r="AF34" s="7">
        <f t="shared" si="91"/>
        <v>10</v>
      </c>
      <c r="AG34" s="7">
        <f t="shared" si="77"/>
        <v>10.137937550497032</v>
      </c>
      <c r="AH34" s="16">
        <f t="shared" si="78"/>
        <v>4</v>
      </c>
      <c r="AI34" s="44">
        <f t="shared" si="79"/>
        <v>2.4821875000000002</v>
      </c>
      <c r="AJ34" s="44">
        <f t="shared" si="87"/>
        <v>1.273988869340815</v>
      </c>
      <c r="AK34" s="55">
        <f t="shared" si="88"/>
        <v>0.20290879909197179</v>
      </c>
      <c r="AL34" s="52">
        <f t="shared" si="80"/>
        <v>1.4415695099036163</v>
      </c>
      <c r="AM34" s="52">
        <f t="shared" si="89"/>
        <v>0.96358308156329942</v>
      </c>
      <c r="AN34" s="85">
        <f>IF(X34&gt;0,(E34+E34+N34+AA34)*H34/2/10000*0.4+(E34+N34+AA34+R34+T34+AE34+AG34)/100*2*0.4,(E34+E34+N34-AA34)*H34/2/10000*0.4+(E34+N34-AA34+R34+T34+AE34+AG34)/100*2*0.4)</f>
        <v>5.4262569463224537</v>
      </c>
      <c r="AO34" s="86">
        <f>IF(X34&gt;0,(E34+N34+AA34+R34+T34+AE34+AG34)/100*0.8*0.4,(E34+N34-AA34+R34+T34+AE34+AG34)/100*0.8*0.4)</f>
        <v>1.4894996454055875</v>
      </c>
    </row>
    <row r="35" spans="1:41" s="1" customFormat="1" ht="26.1" customHeight="1">
      <c r="B35" s="189"/>
      <c r="C35" s="7">
        <v>150</v>
      </c>
      <c r="D35" s="7">
        <v>20</v>
      </c>
      <c r="E35" s="7">
        <v>150</v>
      </c>
      <c r="F35" s="7">
        <f t="shared" si="81"/>
        <v>260</v>
      </c>
      <c r="G35" s="7">
        <f t="shared" si="82"/>
        <v>130</v>
      </c>
      <c r="H35" s="7">
        <f t="shared" si="64"/>
        <v>195</v>
      </c>
      <c r="I35" s="7">
        <f t="shared" si="83"/>
        <v>247.66196710091648</v>
      </c>
      <c r="J35" s="7">
        <v>1.5</v>
      </c>
      <c r="K35" s="52">
        <v>35</v>
      </c>
      <c r="L35" s="7">
        <f t="shared" ref="L35:L43" si="92">K35-D35</f>
        <v>15</v>
      </c>
      <c r="M35" s="7">
        <f t="shared" si="65"/>
        <v>238.05104480848394</v>
      </c>
      <c r="N35" s="7">
        <f t="shared" si="66"/>
        <v>136.5404699508934</v>
      </c>
      <c r="O35" s="7">
        <f t="shared" si="67"/>
        <v>1.8311618831421841</v>
      </c>
      <c r="P35" s="9">
        <f t="shared" si="68"/>
        <v>48.830983550458242</v>
      </c>
      <c r="Q35" s="9">
        <f t="shared" si="69"/>
        <v>121.25762895830405</v>
      </c>
      <c r="R35" s="9">
        <f t="shared" si="70"/>
        <v>85.044306254381155</v>
      </c>
      <c r="S35" s="7">
        <f t="shared" ref="S35:S41" si="93">10/COS(K35*PI()/180)</f>
        <v>12.207745887614561</v>
      </c>
      <c r="T35" s="7">
        <f t="shared" si="84"/>
        <v>11.245925433474429</v>
      </c>
      <c r="U35" s="36">
        <f t="shared" si="71"/>
        <v>3.5898390507512699</v>
      </c>
      <c r="V35" s="44">
        <f t="shared" si="85"/>
        <v>2.9278071684746942</v>
      </c>
      <c r="W35" s="44">
        <f t="shared" si="90"/>
        <v>1.4812742754509496</v>
      </c>
      <c r="X35" s="81">
        <v>0</v>
      </c>
      <c r="Y35" s="11">
        <f t="shared" ref="Y35:Y40" si="94">X35+D35</f>
        <v>20</v>
      </c>
      <c r="Z35" s="7">
        <f t="shared" si="72"/>
        <v>195</v>
      </c>
      <c r="AA35" s="7">
        <f t="shared" si="73"/>
        <v>0</v>
      </c>
      <c r="AB35" s="36">
        <f t="shared" si="74"/>
        <v>1.5</v>
      </c>
      <c r="AC35" s="9">
        <f t="shared" si="86"/>
        <v>40</v>
      </c>
      <c r="AD35" s="9">
        <f t="shared" si="75"/>
        <v>105</v>
      </c>
      <c r="AE35" s="9">
        <f t="shared" si="76"/>
        <v>72.5</v>
      </c>
      <c r="AF35" s="7">
        <f t="shared" si="91"/>
        <v>10</v>
      </c>
      <c r="AG35" s="7">
        <f t="shared" si="77"/>
        <v>10.137937550497032</v>
      </c>
      <c r="AH35" s="16">
        <f t="shared" si="78"/>
        <v>4</v>
      </c>
      <c r="AI35" s="44">
        <f t="shared" si="79"/>
        <v>2.4821875000000002</v>
      </c>
      <c r="AJ35" s="44">
        <f t="shared" si="87"/>
        <v>1.273988869340815</v>
      </c>
      <c r="AK35" s="55">
        <f t="shared" si="88"/>
        <v>0.20290879909197179</v>
      </c>
      <c r="AL35" s="52">
        <f t="shared" si="80"/>
        <v>1.4415695099036163</v>
      </c>
      <c r="AM35" s="52">
        <f t="shared" si="89"/>
        <v>0.96358308156329942</v>
      </c>
      <c r="AN35" s="85">
        <f t="shared" ref="AN35:AN40" si="95">IF(X35&gt;0,(E35+E35+N35+AA35)*H35/2/10000*0.4+(E35+N35+AA35+R35+T35+AE35+AG35)/100*2*0.4,(E35+E35+N35-AA35)*H35/2/10000*0.4+(E35+N35-AA35+R35+T35+AE35+AG35)/100*2*0.4)</f>
        <v>5.4262569463224537</v>
      </c>
      <c r="AO35" s="86">
        <f t="shared" ref="AO35:AO40" si="96">IF(X35&gt;0,(E35+N35+AA35+R35+T35+AE35+AG35)/100*0.8*0.4,(E35+N35-AA35+R35+T35+AE35+AG35)/100*0.8*0.4)</f>
        <v>1.4894996454055875</v>
      </c>
    </row>
    <row r="36" spans="1:41" s="1" customFormat="1" ht="26.1" customHeight="1">
      <c r="B36" s="189"/>
      <c r="C36" s="7">
        <v>150</v>
      </c>
      <c r="D36" s="7">
        <v>25</v>
      </c>
      <c r="E36" s="7">
        <v>150</v>
      </c>
      <c r="F36" s="7">
        <f t="shared" si="81"/>
        <v>260</v>
      </c>
      <c r="G36" s="7">
        <f t="shared" si="82"/>
        <v>130</v>
      </c>
      <c r="H36" s="7">
        <f t="shared" si="64"/>
        <v>195</v>
      </c>
      <c r="I36" s="7">
        <f t="shared" si="83"/>
        <v>289.47574364968784</v>
      </c>
      <c r="J36" s="7">
        <v>1.5</v>
      </c>
      <c r="K36" s="52">
        <v>55</v>
      </c>
      <c r="L36" s="7">
        <f t="shared" si="92"/>
        <v>30</v>
      </c>
      <c r="M36" s="7">
        <f t="shared" si="65"/>
        <v>339.97212514611408</v>
      </c>
      <c r="N36" s="7">
        <f t="shared" si="66"/>
        <v>278.48886131471232</v>
      </c>
      <c r="O36" s="7">
        <f t="shared" si="67"/>
        <v>2.6151701934316467</v>
      </c>
      <c r="P36" s="9">
        <f t="shared" si="68"/>
        <v>69.737871824843907</v>
      </c>
      <c r="Q36" s="9">
        <f t="shared" si="69"/>
        <v>169.44883968069018</v>
      </c>
      <c r="R36" s="9">
        <f t="shared" si="70"/>
        <v>119.59335575276705</v>
      </c>
      <c r="S36" s="7">
        <f t="shared" si="93"/>
        <v>17.434467956210977</v>
      </c>
      <c r="T36" s="7">
        <f t="shared" si="84"/>
        <v>15.410083300814462</v>
      </c>
      <c r="U36" s="36">
        <f t="shared" si="71"/>
        <v>2.6075366189994873</v>
      </c>
      <c r="V36" s="44">
        <f t="shared" si="85"/>
        <v>4.1262585133080165</v>
      </c>
      <c r="W36" s="44">
        <f t="shared" si="90"/>
        <v>2.0751780929929224</v>
      </c>
      <c r="X36" s="82">
        <v>-20</v>
      </c>
      <c r="Y36" s="11">
        <f t="shared" si="94"/>
        <v>5</v>
      </c>
      <c r="Z36" s="7">
        <f t="shared" si="72"/>
        <v>207.51466563280286</v>
      </c>
      <c r="AA36" s="7">
        <f t="shared" si="73"/>
        <v>70.97419568190945</v>
      </c>
      <c r="AB36" s="36">
        <f t="shared" si="74"/>
        <v>1.5962666587138681</v>
      </c>
      <c r="AC36" s="9">
        <f t="shared" si="86"/>
        <v>42.567110899036486</v>
      </c>
      <c r="AD36" s="9">
        <f t="shared" si="75"/>
        <v>115.92002868576634</v>
      </c>
      <c r="AE36" s="9">
        <f t="shared" si="76"/>
        <v>79.243569792401416</v>
      </c>
      <c r="AF36" s="7">
        <f t="shared" si="91"/>
        <v>10.641777724759121</v>
      </c>
      <c r="AG36" s="7">
        <f t="shared" si="77"/>
        <v>11.422628087586109</v>
      </c>
      <c r="AH36" s="16">
        <f t="shared" si="78"/>
        <v>3.544507946581454</v>
      </c>
      <c r="AI36" s="44">
        <f t="shared" si="79"/>
        <v>2.7033206637071299</v>
      </c>
      <c r="AJ36" s="44">
        <f t="shared" si="87"/>
        <v>1.3998605991017203</v>
      </c>
      <c r="AK36" s="55">
        <f t="shared" si="88"/>
        <v>0.23583714812412923</v>
      </c>
      <c r="AL36" s="52">
        <f t="shared" si="80"/>
        <v>1.8764327860108387</v>
      </c>
      <c r="AM36" s="52">
        <f t="shared" si="89"/>
        <v>1.1141126771388763</v>
      </c>
      <c r="AN36" s="85">
        <f t="shared" si="95"/>
        <v>6.6447816164989071</v>
      </c>
      <c r="AO36" s="86">
        <f t="shared" si="96"/>
        <v>1.8661897682123905</v>
      </c>
    </row>
    <row r="37" spans="1:41" s="1" customFormat="1" ht="26.1" customHeight="1">
      <c r="B37" s="189"/>
      <c r="C37" s="7">
        <v>150</v>
      </c>
      <c r="D37" s="7">
        <v>30</v>
      </c>
      <c r="E37" s="7">
        <v>150</v>
      </c>
      <c r="F37" s="7">
        <f t="shared" si="81"/>
        <v>260</v>
      </c>
      <c r="G37" s="7">
        <f t="shared" si="82"/>
        <v>130</v>
      </c>
      <c r="H37" s="7">
        <f t="shared" si="64"/>
        <v>195</v>
      </c>
      <c r="I37" s="7">
        <f t="shared" si="83"/>
        <v>289.47574364968784</v>
      </c>
      <c r="J37" s="7">
        <v>1.5</v>
      </c>
      <c r="K37" s="52">
        <v>55</v>
      </c>
      <c r="L37" s="7">
        <f t="shared" si="92"/>
        <v>25</v>
      </c>
      <c r="M37" s="7">
        <f t="shared" si="65"/>
        <v>339.97212514611408</v>
      </c>
      <c r="N37" s="7">
        <f t="shared" si="66"/>
        <v>278.48886131471232</v>
      </c>
      <c r="O37" s="7">
        <f t="shared" si="67"/>
        <v>2.6151701934316467</v>
      </c>
      <c r="P37" s="9">
        <f t="shared" si="68"/>
        <v>69.737871824843907</v>
      </c>
      <c r="Q37" s="9">
        <f t="shared" si="69"/>
        <v>169.44883968069018</v>
      </c>
      <c r="R37" s="9">
        <f t="shared" si="70"/>
        <v>119.59335575276705</v>
      </c>
      <c r="S37" s="7">
        <f t="shared" si="93"/>
        <v>17.434467956210977</v>
      </c>
      <c r="T37" s="7">
        <f t="shared" si="84"/>
        <v>15.410083300814462</v>
      </c>
      <c r="U37" s="36">
        <f t="shared" si="71"/>
        <v>2.6075366189994873</v>
      </c>
      <c r="V37" s="44">
        <f t="shared" si="85"/>
        <v>4.1262585133080165</v>
      </c>
      <c r="W37" s="44">
        <f t="shared" si="90"/>
        <v>2.0751780929929224</v>
      </c>
      <c r="X37" s="82">
        <v>-20</v>
      </c>
      <c r="Y37" s="11">
        <f t="shared" si="94"/>
        <v>10</v>
      </c>
      <c r="Z37" s="7">
        <f t="shared" si="72"/>
        <v>207.51466563280286</v>
      </c>
      <c r="AA37" s="7">
        <f t="shared" si="73"/>
        <v>70.97419568190945</v>
      </c>
      <c r="AB37" s="36">
        <f t="shared" si="74"/>
        <v>1.5962666587138681</v>
      </c>
      <c r="AC37" s="9">
        <f t="shared" si="86"/>
        <v>42.567110899036486</v>
      </c>
      <c r="AD37" s="9">
        <f t="shared" si="75"/>
        <v>115.92002868576634</v>
      </c>
      <c r="AE37" s="9">
        <f t="shared" si="76"/>
        <v>79.243569792401416</v>
      </c>
      <c r="AF37" s="7">
        <f t="shared" si="91"/>
        <v>10.641777724759121</v>
      </c>
      <c r="AG37" s="7">
        <f t="shared" si="77"/>
        <v>11.422628087586109</v>
      </c>
      <c r="AH37" s="16">
        <f t="shared" si="78"/>
        <v>3.544507946581454</v>
      </c>
      <c r="AI37" s="44">
        <f t="shared" si="79"/>
        <v>2.7033206637071299</v>
      </c>
      <c r="AJ37" s="44">
        <f t="shared" si="87"/>
        <v>1.3998605991017203</v>
      </c>
      <c r="AK37" s="55">
        <f t="shared" si="88"/>
        <v>0.23583714812412923</v>
      </c>
      <c r="AL37" s="52">
        <f t="shared" si="80"/>
        <v>1.8764327860108387</v>
      </c>
      <c r="AM37" s="52">
        <f t="shared" si="89"/>
        <v>1.1141126771388763</v>
      </c>
      <c r="AN37" s="85">
        <f t="shared" si="95"/>
        <v>6.6447816164989071</v>
      </c>
      <c r="AO37" s="86">
        <f t="shared" si="96"/>
        <v>1.8661897682123905</v>
      </c>
    </row>
    <row r="38" spans="1:41" s="1" customFormat="1" ht="26.1" customHeight="1">
      <c r="B38" s="189"/>
      <c r="C38" s="7">
        <v>150</v>
      </c>
      <c r="D38" s="7">
        <v>35</v>
      </c>
      <c r="E38" s="7">
        <v>150</v>
      </c>
      <c r="F38" s="7">
        <f t="shared" si="81"/>
        <v>260</v>
      </c>
      <c r="G38" s="7">
        <f t="shared" si="82"/>
        <v>130</v>
      </c>
      <c r="H38" s="7">
        <f t="shared" si="64"/>
        <v>195</v>
      </c>
      <c r="I38" s="7">
        <f t="shared" si="83"/>
        <v>289.47574364968784</v>
      </c>
      <c r="J38" s="7">
        <v>1.5</v>
      </c>
      <c r="K38" s="52">
        <v>55</v>
      </c>
      <c r="L38" s="7">
        <f t="shared" si="92"/>
        <v>20</v>
      </c>
      <c r="M38" s="7">
        <f t="shared" si="65"/>
        <v>339.97212514611408</v>
      </c>
      <c r="N38" s="7">
        <f t="shared" si="66"/>
        <v>278.48886131471232</v>
      </c>
      <c r="O38" s="7">
        <f t="shared" si="67"/>
        <v>2.6151701934316467</v>
      </c>
      <c r="P38" s="9">
        <f t="shared" si="68"/>
        <v>69.737871824843907</v>
      </c>
      <c r="Q38" s="9">
        <f t="shared" si="69"/>
        <v>169.44883968069018</v>
      </c>
      <c r="R38" s="9">
        <f t="shared" si="70"/>
        <v>119.59335575276705</v>
      </c>
      <c r="S38" s="7">
        <f t="shared" si="93"/>
        <v>17.434467956210977</v>
      </c>
      <c r="T38" s="7">
        <f t="shared" si="84"/>
        <v>15.410083300814462</v>
      </c>
      <c r="U38" s="36">
        <f t="shared" si="71"/>
        <v>2.6075366189994873</v>
      </c>
      <c r="V38" s="44">
        <f t="shared" si="85"/>
        <v>4.1262585133080165</v>
      </c>
      <c r="W38" s="44">
        <f t="shared" si="90"/>
        <v>2.0751780929929224</v>
      </c>
      <c r="X38" s="82">
        <v>-20</v>
      </c>
      <c r="Y38" s="11">
        <f t="shared" si="94"/>
        <v>15</v>
      </c>
      <c r="Z38" s="7">
        <f t="shared" si="72"/>
        <v>207.51466563280286</v>
      </c>
      <c r="AA38" s="7">
        <f t="shared" si="73"/>
        <v>70.97419568190945</v>
      </c>
      <c r="AB38" s="36">
        <f t="shared" si="74"/>
        <v>1.5962666587138681</v>
      </c>
      <c r="AC38" s="9">
        <f t="shared" si="86"/>
        <v>42.567110899036486</v>
      </c>
      <c r="AD38" s="9">
        <f t="shared" si="75"/>
        <v>115.92002868576634</v>
      </c>
      <c r="AE38" s="9">
        <f t="shared" si="76"/>
        <v>79.243569792401416</v>
      </c>
      <c r="AF38" s="7">
        <f t="shared" si="91"/>
        <v>10.641777724759121</v>
      </c>
      <c r="AG38" s="7">
        <f t="shared" si="77"/>
        <v>11.422628087586109</v>
      </c>
      <c r="AH38" s="16">
        <f t="shared" si="78"/>
        <v>3.544507946581454</v>
      </c>
      <c r="AI38" s="44">
        <f t="shared" si="79"/>
        <v>2.7033206637071299</v>
      </c>
      <c r="AJ38" s="44">
        <f t="shared" si="87"/>
        <v>1.3998605991017203</v>
      </c>
      <c r="AK38" s="55">
        <f t="shared" si="88"/>
        <v>0.23583714812412923</v>
      </c>
      <c r="AL38" s="52">
        <f t="shared" si="80"/>
        <v>1.8764327860108387</v>
      </c>
      <c r="AM38" s="52">
        <f t="shared" si="89"/>
        <v>1.1141126771388763</v>
      </c>
      <c r="AN38" s="85">
        <f t="shared" si="95"/>
        <v>6.6447816164989071</v>
      </c>
      <c r="AO38" s="86">
        <f t="shared" si="96"/>
        <v>1.8661897682123905</v>
      </c>
    </row>
    <row r="39" spans="1:41" s="1" customFormat="1" ht="26.1" customHeight="1">
      <c r="B39" s="189"/>
      <c r="C39" s="7">
        <v>150</v>
      </c>
      <c r="D39" s="7">
        <v>40</v>
      </c>
      <c r="E39" s="7">
        <v>150</v>
      </c>
      <c r="F39" s="7">
        <f t="shared" si="81"/>
        <v>260</v>
      </c>
      <c r="G39" s="7">
        <f t="shared" si="82"/>
        <v>130</v>
      </c>
      <c r="H39" s="7">
        <f t="shared" si="64"/>
        <v>195</v>
      </c>
      <c r="I39" s="7">
        <f t="shared" si="83"/>
        <v>289.47574364968784</v>
      </c>
      <c r="J39" s="7">
        <v>1.5</v>
      </c>
      <c r="K39" s="52">
        <v>55</v>
      </c>
      <c r="L39" s="7">
        <f t="shared" si="92"/>
        <v>15</v>
      </c>
      <c r="M39" s="7">
        <f t="shared" si="65"/>
        <v>339.97212514611408</v>
      </c>
      <c r="N39" s="7">
        <f t="shared" si="66"/>
        <v>278.48886131471232</v>
      </c>
      <c r="O39" s="7">
        <f t="shared" si="67"/>
        <v>2.6151701934316467</v>
      </c>
      <c r="P39" s="9">
        <f t="shared" si="68"/>
        <v>69.737871824843907</v>
      </c>
      <c r="Q39" s="9">
        <f t="shared" si="69"/>
        <v>169.44883968069018</v>
      </c>
      <c r="R39" s="9">
        <f t="shared" si="70"/>
        <v>119.59335575276705</v>
      </c>
      <c r="S39" s="7">
        <f t="shared" si="93"/>
        <v>17.434467956210977</v>
      </c>
      <c r="T39" s="7">
        <f t="shared" si="84"/>
        <v>15.410083300814462</v>
      </c>
      <c r="U39" s="36">
        <f t="shared" si="71"/>
        <v>2.6075366189994873</v>
      </c>
      <c r="V39" s="44">
        <f t="shared" si="85"/>
        <v>4.1262585133080165</v>
      </c>
      <c r="W39" s="44">
        <f t="shared" si="90"/>
        <v>2.0751780929929224</v>
      </c>
      <c r="X39" s="82">
        <v>-20</v>
      </c>
      <c r="Y39" s="11">
        <f t="shared" si="94"/>
        <v>20</v>
      </c>
      <c r="Z39" s="7">
        <f t="shared" si="72"/>
        <v>207.51466563280286</v>
      </c>
      <c r="AA39" s="7">
        <f t="shared" si="73"/>
        <v>70.97419568190945</v>
      </c>
      <c r="AB39" s="36">
        <f t="shared" si="74"/>
        <v>1.5962666587138681</v>
      </c>
      <c r="AC39" s="9">
        <f t="shared" si="86"/>
        <v>42.567110899036486</v>
      </c>
      <c r="AD39" s="9">
        <f t="shared" si="75"/>
        <v>115.92002868576634</v>
      </c>
      <c r="AE39" s="9">
        <f t="shared" si="76"/>
        <v>79.243569792401416</v>
      </c>
      <c r="AF39" s="7">
        <f t="shared" si="91"/>
        <v>10.641777724759121</v>
      </c>
      <c r="AG39" s="7">
        <f t="shared" si="77"/>
        <v>11.422628087586109</v>
      </c>
      <c r="AH39" s="16">
        <f t="shared" si="78"/>
        <v>3.544507946581454</v>
      </c>
      <c r="AI39" s="44">
        <f t="shared" si="79"/>
        <v>2.7033206637071299</v>
      </c>
      <c r="AJ39" s="44">
        <f t="shared" si="87"/>
        <v>1.3998605991017203</v>
      </c>
      <c r="AK39" s="55">
        <f t="shared" si="88"/>
        <v>0.23583714812412923</v>
      </c>
      <c r="AL39" s="52">
        <f t="shared" si="80"/>
        <v>1.8764327860108387</v>
      </c>
      <c r="AM39" s="52">
        <f t="shared" si="89"/>
        <v>1.1141126771388763</v>
      </c>
      <c r="AN39" s="85">
        <f t="shared" si="95"/>
        <v>6.6447816164989071</v>
      </c>
      <c r="AO39" s="86">
        <f t="shared" si="96"/>
        <v>1.8661897682123905</v>
      </c>
    </row>
    <row r="40" spans="1:41" s="1" customFormat="1" ht="26.1" customHeight="1" thickBot="1">
      <c r="B40" s="190"/>
      <c r="C40" s="12">
        <v>150</v>
      </c>
      <c r="D40" s="12">
        <v>45</v>
      </c>
      <c r="E40" s="12">
        <v>150</v>
      </c>
      <c r="F40" s="12">
        <f t="shared" si="81"/>
        <v>260</v>
      </c>
      <c r="G40" s="12">
        <f t="shared" si="82"/>
        <v>130</v>
      </c>
      <c r="H40" s="12">
        <f t="shared" si="64"/>
        <v>195</v>
      </c>
      <c r="I40" s="12">
        <f t="shared" si="83"/>
        <v>289.47574364968784</v>
      </c>
      <c r="J40" s="12">
        <v>1.5</v>
      </c>
      <c r="K40" s="57">
        <v>55</v>
      </c>
      <c r="L40" s="12">
        <f t="shared" si="92"/>
        <v>10</v>
      </c>
      <c r="M40" s="12">
        <f t="shared" si="65"/>
        <v>339.97212514611408</v>
      </c>
      <c r="N40" s="12">
        <f t="shared" si="66"/>
        <v>278.48886131471232</v>
      </c>
      <c r="O40" s="12">
        <f t="shared" si="67"/>
        <v>2.6151701934316467</v>
      </c>
      <c r="P40" s="13">
        <f t="shared" si="68"/>
        <v>69.737871824843907</v>
      </c>
      <c r="Q40" s="13">
        <f t="shared" si="69"/>
        <v>169.44883968069018</v>
      </c>
      <c r="R40" s="13">
        <f t="shared" si="70"/>
        <v>119.59335575276705</v>
      </c>
      <c r="S40" s="12">
        <f t="shared" si="93"/>
        <v>17.434467956210977</v>
      </c>
      <c r="T40" s="12">
        <f t="shared" si="84"/>
        <v>15.410083300814462</v>
      </c>
      <c r="U40" s="37">
        <f t="shared" si="71"/>
        <v>2.6075366189994873</v>
      </c>
      <c r="V40" s="45">
        <f t="shared" si="85"/>
        <v>4.1262585133080165</v>
      </c>
      <c r="W40" s="45">
        <f t="shared" si="90"/>
        <v>2.0751780929929224</v>
      </c>
      <c r="X40" s="83">
        <v>-20</v>
      </c>
      <c r="Y40" s="14">
        <f t="shared" si="94"/>
        <v>25</v>
      </c>
      <c r="Z40" s="12">
        <f t="shared" si="72"/>
        <v>207.51466563280286</v>
      </c>
      <c r="AA40" s="12">
        <f t="shared" si="73"/>
        <v>70.97419568190945</v>
      </c>
      <c r="AB40" s="37">
        <f t="shared" si="74"/>
        <v>1.5962666587138681</v>
      </c>
      <c r="AC40" s="13">
        <f t="shared" si="86"/>
        <v>42.567110899036486</v>
      </c>
      <c r="AD40" s="13">
        <f t="shared" si="75"/>
        <v>115.92002868576634</v>
      </c>
      <c r="AE40" s="13">
        <f t="shared" si="76"/>
        <v>79.243569792401416</v>
      </c>
      <c r="AF40" s="12">
        <f>10/COS(X40*PI()/180)</f>
        <v>10.641777724759121</v>
      </c>
      <c r="AG40" s="12">
        <f t="shared" si="77"/>
        <v>11.422628087586109</v>
      </c>
      <c r="AH40" s="17">
        <f t="shared" si="78"/>
        <v>3.544507946581454</v>
      </c>
      <c r="AI40" s="45">
        <f t="shared" si="79"/>
        <v>2.7033206637071299</v>
      </c>
      <c r="AJ40" s="45">
        <f t="shared" si="87"/>
        <v>1.3998605991017203</v>
      </c>
      <c r="AK40" s="56">
        <f t="shared" si="88"/>
        <v>0.23583714812412923</v>
      </c>
      <c r="AL40" s="57">
        <f t="shared" si="80"/>
        <v>1.8764327860108387</v>
      </c>
      <c r="AM40" s="57">
        <f t="shared" si="89"/>
        <v>1.1141126771388763</v>
      </c>
      <c r="AN40" s="85">
        <f t="shared" si="95"/>
        <v>6.6447816164989071</v>
      </c>
      <c r="AO40" s="86">
        <f t="shared" si="96"/>
        <v>1.8661897682123905</v>
      </c>
    </row>
    <row r="41" spans="1:41" s="1" customFormat="1" ht="26.1" customHeight="1">
      <c r="A41" s="3"/>
      <c r="B41" s="188">
        <v>175</v>
      </c>
      <c r="C41" s="5">
        <v>175</v>
      </c>
      <c r="D41" s="5">
        <v>0</v>
      </c>
      <c r="E41" s="5">
        <v>150</v>
      </c>
      <c r="F41" s="5">
        <f>C41+20+E41-60</f>
        <v>285</v>
      </c>
      <c r="G41" s="5">
        <f>C41-20</f>
        <v>155</v>
      </c>
      <c r="H41" s="5">
        <f t="shared" ref="H41:H50" si="97">(F41-G41)*J41</f>
        <v>195</v>
      </c>
      <c r="I41" s="5">
        <f>2*P41+E41</f>
        <v>242.37604307034013</v>
      </c>
      <c r="J41" s="5">
        <v>1.5</v>
      </c>
      <c r="K41" s="51">
        <v>30</v>
      </c>
      <c r="L41" s="5">
        <f t="shared" si="92"/>
        <v>30</v>
      </c>
      <c r="M41" s="5">
        <f t="shared" ref="M41:M50" si="98">H41/COS(K41*PI()/180)</f>
        <v>225.16660498395404</v>
      </c>
      <c r="N41" s="5">
        <f t="shared" si="66"/>
        <v>112.58330249197702</v>
      </c>
      <c r="O41" s="5">
        <f t="shared" ref="O41:O50" si="99">J41/COS(K41*PI()/180)</f>
        <v>1.7320508075688772</v>
      </c>
      <c r="P41" s="24">
        <f t="shared" ref="P41:P50" si="100">40/COS(K41*PI()/180)</f>
        <v>46.188021535170058</v>
      </c>
      <c r="Q41" s="24">
        <f t="shared" ref="Q41:Q50" si="101">F41/U41+P41</f>
        <v>122.13178771319005</v>
      </c>
      <c r="R41" s="24">
        <f t="shared" ref="R41:R50" si="102">G41/U41+P41</f>
        <v>87.490771561812522</v>
      </c>
      <c r="S41" s="5">
        <f t="shared" si="93"/>
        <v>11.547005383792515</v>
      </c>
      <c r="T41" s="5">
        <f>10/COS(ATAN((N41+R41-Q41)/H41))</f>
        <v>10.76923076923077</v>
      </c>
      <c r="U41" s="35">
        <f t="shared" ref="U41:U50" si="103">(4+SIN(K41*PI()/180)/J41)*COS(K41*PI()/180)</f>
        <v>3.7527767497325675</v>
      </c>
      <c r="V41" s="25">
        <f>(P41*J41*(F41^2-G41^2)/2+J41*(F41^3-G41^3)/(6*U41))/1000000</f>
        <v>3.2755245834636932</v>
      </c>
      <c r="W41" s="25">
        <f>(J41*(P41+S41+T41)*(F41-G41)*60+J41*(F41^2-G41^2)*60/(2*U41))/1000000</f>
        <v>1.4873919347491376</v>
      </c>
      <c r="X41" s="80">
        <v>30</v>
      </c>
      <c r="Y41" s="72">
        <f>X41+D41</f>
        <v>30</v>
      </c>
      <c r="Z41" s="5">
        <f t="shared" ref="Z41:Z50" si="104">IF(D41&gt;20,H41/COS(X41*PI()/180),H41/COS(X41*PI()/180))</f>
        <v>225.16660498395404</v>
      </c>
      <c r="AA41" s="5">
        <f t="shared" si="73"/>
        <v>112.58330249197702</v>
      </c>
      <c r="AB41" s="35">
        <f t="shared" ref="AB41:AB50" si="105">J41/COS(X41*PI()/180)</f>
        <v>1.7320508075688772</v>
      </c>
      <c r="AC41" s="24">
        <f>40/COS(ABS(X41)*PI()/180)</f>
        <v>46.188021535170058</v>
      </c>
      <c r="AD41" s="24">
        <f t="shared" ref="AD41:AD50" si="106">F41/AH41+AC41</f>
        <v>122.13178771319005</v>
      </c>
      <c r="AE41" s="24">
        <f t="shared" ref="AE41:AE50" si="107">G41/AH41+AC41</f>
        <v>87.490771561812522</v>
      </c>
      <c r="AF41" s="5">
        <f>10/COS(X41*PI()/180)</f>
        <v>11.547005383792515</v>
      </c>
      <c r="AG41" s="5">
        <f t="shared" ref="AG41:AG50" si="108">IF(X41&gt;0,10/COS(ATAN((AA41+AE41-AD41)/H41)),10/COS(ATAN((AA41-AE41+AD41)/H41)))</f>
        <v>10.76923076923077</v>
      </c>
      <c r="AH41" s="26">
        <f t="shared" ref="AH41:AH50" si="109">(4+SIN(X41*PI()/180)/J41)*COS(X41*PI()/180)</f>
        <v>3.7527767497325675</v>
      </c>
      <c r="AI41" s="25">
        <f t="shared" ref="AI41:AI50" si="110">(AC41*J41*(F41^2-G41^2)/2+J41*(F41^3-G41^3)/(6*AH41))/1000000</f>
        <v>3.2755245834636932</v>
      </c>
      <c r="AJ41" s="25">
        <f>(J41*(AC41+AF41+AG41)*(F41-G41)*60+J41*(F41^2-G41^2)*60/(2*AH41))/1000000</f>
        <v>1.4873919347491376</v>
      </c>
      <c r="AK41" s="54">
        <f>(0.2*0.4-0.05*0.05/2)*(I41/100+0.1)</f>
        <v>0.19874613391789292</v>
      </c>
      <c r="AL41" s="51">
        <f t="shared" si="80"/>
        <v>1.6289719430559619</v>
      </c>
      <c r="AM41" s="51">
        <f>0.6*0.6*(I41/100+0.2)</f>
        <v>0.94455375505322459</v>
      </c>
      <c r="AN41" s="89">
        <f>IF(X41&gt;0,(E41+E41+N41+AA41)*H41/2/10000*0.4+(E41+N41+AA41+R41+T41+AE41+AG41)/100*2*0.4,(E41+E41+N41-AA41)*H41/2/10000*0.4+(E41+N41-AA41+R41+T41+AE41+AG41)/100*2*0.4)</f>
        <v>6.6216426366057455</v>
      </c>
      <c r="AO41" s="90">
        <f>IF(X41&gt;0,(E41+N41+AA41+R41+T41+AE41+AG41)/100*0.8*0.4,(E41+N41-AA41+R41+T41+AE41+AG41)/100*0.8*0.4)</f>
        <v>1.8293971508673299</v>
      </c>
    </row>
    <row r="42" spans="1:41" s="1" customFormat="1" ht="26.1" customHeight="1">
      <c r="A42" s="4"/>
      <c r="B42" s="189"/>
      <c r="C42" s="7">
        <v>175</v>
      </c>
      <c r="D42" s="7">
        <v>5</v>
      </c>
      <c r="E42" s="7">
        <v>150</v>
      </c>
      <c r="F42" s="7">
        <f t="shared" ref="F42:F50" si="111">C42+20+E42-60</f>
        <v>285</v>
      </c>
      <c r="G42" s="7">
        <f t="shared" ref="G42:G50" si="112">C42-20</f>
        <v>155</v>
      </c>
      <c r="H42" s="7">
        <f t="shared" si="97"/>
        <v>195</v>
      </c>
      <c r="I42" s="7">
        <f t="shared" ref="I42:I50" si="113">2*P42+E42</f>
        <v>247.66196710091648</v>
      </c>
      <c r="J42" s="7">
        <v>1.5</v>
      </c>
      <c r="K42" s="52">
        <v>35</v>
      </c>
      <c r="L42" s="7">
        <f t="shared" si="92"/>
        <v>30</v>
      </c>
      <c r="M42" s="7">
        <f t="shared" si="98"/>
        <v>238.05104480848394</v>
      </c>
      <c r="N42" s="7">
        <f t="shared" si="66"/>
        <v>136.5404699508934</v>
      </c>
      <c r="O42" s="7">
        <f t="shared" si="99"/>
        <v>1.8311618831421841</v>
      </c>
      <c r="P42" s="9">
        <f t="shared" si="100"/>
        <v>48.830983550458242</v>
      </c>
      <c r="Q42" s="9">
        <f t="shared" si="101"/>
        <v>128.22172947828921</v>
      </c>
      <c r="R42" s="9">
        <f t="shared" si="102"/>
        <v>92.008406774366321</v>
      </c>
      <c r="S42" s="7">
        <f>10/COS(K42*PI()/180)</f>
        <v>12.207745887614561</v>
      </c>
      <c r="T42" s="7">
        <f t="shared" ref="T42:T50" si="114">10/COS(ATAN((N42+R42-Q42)/H42))</f>
        <v>11.245925433474431</v>
      </c>
      <c r="U42" s="36">
        <f t="shared" si="103"/>
        <v>3.5898390507512699</v>
      </c>
      <c r="V42" s="44">
        <f t="shared" ref="V42:V50" si="115">(P42*J42*(F42^2-G42^2)/2+J42*(F42^3-G42^3)/(6*U42))/1000000</f>
        <v>3.4476431305730779</v>
      </c>
      <c r="W42" s="44">
        <f>(J42*(P42+S42+T42)*(F42-G42)*60+J42*(F42^2-G42^2)*60/(2*U42))/1000000</f>
        <v>1.5627542515347763</v>
      </c>
      <c r="X42" s="81">
        <v>0</v>
      </c>
      <c r="Y42" s="11">
        <f>X42+D42</f>
        <v>5</v>
      </c>
      <c r="Z42" s="7">
        <f t="shared" si="104"/>
        <v>195</v>
      </c>
      <c r="AA42" s="7">
        <f t="shared" si="73"/>
        <v>0</v>
      </c>
      <c r="AB42" s="36">
        <f t="shared" si="105"/>
        <v>1.5</v>
      </c>
      <c r="AC42" s="9">
        <f t="shared" ref="AC42:AC50" si="116">40/COS(ABS(X42)*PI()/180)</f>
        <v>40</v>
      </c>
      <c r="AD42" s="9">
        <f t="shared" si="106"/>
        <v>111.25</v>
      </c>
      <c r="AE42" s="9">
        <f t="shared" si="107"/>
        <v>78.75</v>
      </c>
      <c r="AF42" s="7">
        <f>10/COS(X42*PI()/180)</f>
        <v>10</v>
      </c>
      <c r="AG42" s="7">
        <f t="shared" si="108"/>
        <v>10.137937550497032</v>
      </c>
      <c r="AH42" s="16">
        <f t="shared" si="109"/>
        <v>4</v>
      </c>
      <c r="AI42" s="44">
        <f t="shared" si="110"/>
        <v>2.9300781250000001</v>
      </c>
      <c r="AJ42" s="44">
        <f t="shared" ref="AJ42:AJ50" si="117">(J42*(AC42+AF42+AG42)*(F42-G42)*60+J42*(F42^2-G42^2)*60/(2*AH42))/1000000</f>
        <v>1.3471138693408151</v>
      </c>
      <c r="AK42" s="55">
        <f t="shared" ref="AK42:AK50" si="118">(0.2*0.4-0.05*0.05/2)*(I42/100+0.1)</f>
        <v>0.20290879909197179</v>
      </c>
      <c r="AL42" s="52">
        <f t="shared" si="80"/>
        <v>1.6892314770045331</v>
      </c>
      <c r="AM42" s="52">
        <f t="shared" ref="AM42:AM50" si="119">0.6*0.6*(I42/100+0.2)</f>
        <v>0.96358308156329942</v>
      </c>
      <c r="AN42" s="85">
        <f>IF(X42&gt;0,(E42+E42+N42+AA42)*H42/2/10000*0.4+(E42+N42+AA42+R42+T42+AE42+AG42)/100*2*0.4,(E42+E42+N42-AA42)*H42/2/10000*0.4+(E42+N42-AA42+R42+T42+AE42+AG42)/100*2*0.4)</f>
        <v>5.5319697504823342</v>
      </c>
      <c r="AO42" s="86">
        <f>IF(X42&gt;0,(E42+N42+AA42+R42+T42+AE42+AG42)/100*0.8*0.4,(E42+N42-AA42+R42+T42+AE42+AG42)/100*0.8*0.4)</f>
        <v>1.5317847670695401</v>
      </c>
    </row>
    <row r="43" spans="1:41" s="1" customFormat="1" ht="26.1" customHeight="1">
      <c r="A43" s="4"/>
      <c r="B43" s="189"/>
      <c r="C43" s="7">
        <v>175</v>
      </c>
      <c r="D43" s="7">
        <v>10</v>
      </c>
      <c r="E43" s="7">
        <v>150</v>
      </c>
      <c r="F43" s="7">
        <f t="shared" si="111"/>
        <v>285</v>
      </c>
      <c r="G43" s="7">
        <f t="shared" si="112"/>
        <v>155</v>
      </c>
      <c r="H43" s="7">
        <f t="shared" si="97"/>
        <v>195</v>
      </c>
      <c r="I43" s="7">
        <f t="shared" si="113"/>
        <v>247.66196710091648</v>
      </c>
      <c r="J43" s="7">
        <v>1.5</v>
      </c>
      <c r="K43" s="52">
        <v>35</v>
      </c>
      <c r="L43" s="7">
        <f t="shared" si="92"/>
        <v>25</v>
      </c>
      <c r="M43" s="7">
        <f t="shared" si="98"/>
        <v>238.05104480848394</v>
      </c>
      <c r="N43" s="7">
        <f t="shared" si="66"/>
        <v>136.5404699508934</v>
      </c>
      <c r="O43" s="7">
        <f t="shared" si="99"/>
        <v>1.8311618831421841</v>
      </c>
      <c r="P43" s="9">
        <f t="shared" si="100"/>
        <v>48.830983550458242</v>
      </c>
      <c r="Q43" s="9">
        <f t="shared" si="101"/>
        <v>128.22172947828921</v>
      </c>
      <c r="R43" s="9">
        <f t="shared" si="102"/>
        <v>92.008406774366321</v>
      </c>
      <c r="S43" s="7">
        <f>10/COS(K43*PI()/180)</f>
        <v>12.207745887614561</v>
      </c>
      <c r="T43" s="7">
        <f t="shared" si="114"/>
        <v>11.245925433474431</v>
      </c>
      <c r="U43" s="36">
        <f t="shared" si="103"/>
        <v>3.5898390507512699</v>
      </c>
      <c r="V43" s="44">
        <f t="shared" si="115"/>
        <v>3.4476431305730779</v>
      </c>
      <c r="W43" s="44">
        <f t="shared" ref="W43:W50" si="120">(J43*(P43+S43+T43)*(F43-G43)*60+J43*(F43^2-G43^2)*60/(2*U43))/1000000</f>
        <v>1.5627542515347763</v>
      </c>
      <c r="X43" s="81">
        <v>0</v>
      </c>
      <c r="Y43" s="11">
        <f>X43+D43</f>
        <v>10</v>
      </c>
      <c r="Z43" s="7">
        <f t="shared" si="104"/>
        <v>195</v>
      </c>
      <c r="AA43" s="7">
        <f t="shared" si="73"/>
        <v>0</v>
      </c>
      <c r="AB43" s="36">
        <f t="shared" si="105"/>
        <v>1.5</v>
      </c>
      <c r="AC43" s="9">
        <f t="shared" si="116"/>
        <v>40</v>
      </c>
      <c r="AD43" s="9">
        <f t="shared" si="106"/>
        <v>111.25</v>
      </c>
      <c r="AE43" s="9">
        <f t="shared" si="107"/>
        <v>78.75</v>
      </c>
      <c r="AF43" s="7">
        <f t="shared" ref="AF43:AF49" si="121">10/COS(X43*PI()/180)</f>
        <v>10</v>
      </c>
      <c r="AG43" s="7">
        <f t="shared" si="108"/>
        <v>10.137937550497032</v>
      </c>
      <c r="AH43" s="16">
        <f t="shared" si="109"/>
        <v>4</v>
      </c>
      <c r="AI43" s="44">
        <f t="shared" si="110"/>
        <v>2.9300781250000001</v>
      </c>
      <c r="AJ43" s="44">
        <f t="shared" si="117"/>
        <v>1.3471138693408151</v>
      </c>
      <c r="AK43" s="55">
        <f t="shared" si="118"/>
        <v>0.20290879909197179</v>
      </c>
      <c r="AL43" s="52">
        <f t="shared" si="80"/>
        <v>1.6892314770045331</v>
      </c>
      <c r="AM43" s="52">
        <f t="shared" si="119"/>
        <v>0.96358308156329942</v>
      </c>
      <c r="AN43" s="85">
        <f>IF(X43&gt;0,(E43+E43+N43+AA43)*H43/2/10000*0.4+(E43+N43+AA43+R43+T43+AE43+AG43)/100*2*0.4,(E43+E43+N43-AA43)*H43/2/10000*0.4+(E43+N43-AA43+R43+T43+AE43+AG43)/100*2*0.4)</f>
        <v>5.5319697504823342</v>
      </c>
      <c r="AO43" s="86">
        <f>IF(X43&gt;0,(E43+N43+AA43+R43+T43+AE43+AG43)/100*0.8*0.4,(E43+N43-AA43+R43+T43+AE43+AG43)/100*0.8*0.4)</f>
        <v>1.5317847670695401</v>
      </c>
    </row>
    <row r="44" spans="1:41" s="1" customFormat="1" ht="26.1" customHeight="1">
      <c r="A44" s="4"/>
      <c r="B44" s="189"/>
      <c r="C44" s="7">
        <v>175</v>
      </c>
      <c r="D44" s="7">
        <v>15</v>
      </c>
      <c r="E44" s="7">
        <v>150</v>
      </c>
      <c r="F44" s="7">
        <f t="shared" si="111"/>
        <v>285</v>
      </c>
      <c r="G44" s="7">
        <f t="shared" si="112"/>
        <v>155</v>
      </c>
      <c r="H44" s="7">
        <f t="shared" si="97"/>
        <v>195</v>
      </c>
      <c r="I44" s="7">
        <f t="shared" si="113"/>
        <v>247.66196710091648</v>
      </c>
      <c r="J44" s="7">
        <v>1.5</v>
      </c>
      <c r="K44" s="52">
        <v>35</v>
      </c>
      <c r="L44" s="7">
        <f>K44-D44</f>
        <v>20</v>
      </c>
      <c r="M44" s="7">
        <f t="shared" si="98"/>
        <v>238.05104480848394</v>
      </c>
      <c r="N44" s="7">
        <f t="shared" si="66"/>
        <v>136.5404699508934</v>
      </c>
      <c r="O44" s="7">
        <f t="shared" si="99"/>
        <v>1.8311618831421841</v>
      </c>
      <c r="P44" s="9">
        <f t="shared" si="100"/>
        <v>48.830983550458242</v>
      </c>
      <c r="Q44" s="9">
        <f t="shared" si="101"/>
        <v>128.22172947828921</v>
      </c>
      <c r="R44" s="9">
        <f t="shared" si="102"/>
        <v>92.008406774366321</v>
      </c>
      <c r="S44" s="7">
        <f>10/COS(K44*PI()/180)</f>
        <v>12.207745887614561</v>
      </c>
      <c r="T44" s="7">
        <f t="shared" si="114"/>
        <v>11.245925433474431</v>
      </c>
      <c r="U44" s="36">
        <f t="shared" si="103"/>
        <v>3.5898390507512699</v>
      </c>
      <c r="V44" s="44">
        <f t="shared" si="115"/>
        <v>3.4476431305730779</v>
      </c>
      <c r="W44" s="44">
        <f t="shared" si="120"/>
        <v>1.5627542515347763</v>
      </c>
      <c r="X44" s="81">
        <v>0</v>
      </c>
      <c r="Y44" s="11">
        <f>X44+D44</f>
        <v>15</v>
      </c>
      <c r="Z44" s="7">
        <f t="shared" si="104"/>
        <v>195</v>
      </c>
      <c r="AA44" s="7">
        <f t="shared" si="73"/>
        <v>0</v>
      </c>
      <c r="AB44" s="36">
        <f t="shared" si="105"/>
        <v>1.5</v>
      </c>
      <c r="AC44" s="9">
        <f t="shared" si="116"/>
        <v>40</v>
      </c>
      <c r="AD44" s="9">
        <f t="shared" si="106"/>
        <v>111.25</v>
      </c>
      <c r="AE44" s="9">
        <f t="shared" si="107"/>
        <v>78.75</v>
      </c>
      <c r="AF44" s="7">
        <f t="shared" si="121"/>
        <v>10</v>
      </c>
      <c r="AG44" s="7">
        <f t="shared" si="108"/>
        <v>10.137937550497032</v>
      </c>
      <c r="AH44" s="16">
        <f t="shared" si="109"/>
        <v>4</v>
      </c>
      <c r="AI44" s="44">
        <f t="shared" si="110"/>
        <v>2.9300781250000001</v>
      </c>
      <c r="AJ44" s="44">
        <f t="shared" si="117"/>
        <v>1.3471138693408151</v>
      </c>
      <c r="AK44" s="55">
        <f t="shared" si="118"/>
        <v>0.20290879909197179</v>
      </c>
      <c r="AL44" s="52">
        <f t="shared" si="80"/>
        <v>1.6892314770045331</v>
      </c>
      <c r="AM44" s="52">
        <f t="shared" si="119"/>
        <v>0.96358308156329942</v>
      </c>
      <c r="AN44" s="85">
        <f>IF(X44&gt;0,(E44+E44+N44+AA44)*H44/2/10000*0.4+(E44+N44+AA44+R44+T44+AE44+AG44)/100*2*0.4,(E44+E44+N44-AA44)*H44/2/10000*0.4+(E44+N44-AA44+R44+T44+AE44+AG44)/100*2*0.4)</f>
        <v>5.5319697504823342</v>
      </c>
      <c r="AO44" s="86">
        <f>IF(X44&gt;0,(E44+N44+AA44+R44+T44+AE44+AG44)/100*0.8*0.4,(E44+N44-AA44+R44+T44+AE44+AG44)/100*0.8*0.4)</f>
        <v>1.5317847670695401</v>
      </c>
    </row>
    <row r="45" spans="1:41" s="1" customFormat="1" ht="26.1" customHeight="1">
      <c r="B45" s="189"/>
      <c r="C45" s="7">
        <v>175</v>
      </c>
      <c r="D45" s="7">
        <v>20</v>
      </c>
      <c r="E45" s="7">
        <v>150</v>
      </c>
      <c r="F45" s="7">
        <f t="shared" si="111"/>
        <v>285</v>
      </c>
      <c r="G45" s="7">
        <f t="shared" si="112"/>
        <v>155</v>
      </c>
      <c r="H45" s="7">
        <f t="shared" si="97"/>
        <v>195</v>
      </c>
      <c r="I45" s="7">
        <f t="shared" si="113"/>
        <v>247.66196710091648</v>
      </c>
      <c r="J45" s="7">
        <v>1.5</v>
      </c>
      <c r="K45" s="52">
        <v>35</v>
      </c>
      <c r="L45" s="7">
        <f t="shared" ref="L45:L50" si="122">K45-D45</f>
        <v>15</v>
      </c>
      <c r="M45" s="7">
        <f t="shared" si="98"/>
        <v>238.05104480848394</v>
      </c>
      <c r="N45" s="7">
        <f t="shared" si="66"/>
        <v>136.5404699508934</v>
      </c>
      <c r="O45" s="7">
        <f t="shared" si="99"/>
        <v>1.8311618831421841</v>
      </c>
      <c r="P45" s="9">
        <f t="shared" si="100"/>
        <v>48.830983550458242</v>
      </c>
      <c r="Q45" s="9">
        <f t="shared" si="101"/>
        <v>128.22172947828921</v>
      </c>
      <c r="R45" s="9">
        <f t="shared" si="102"/>
        <v>92.008406774366321</v>
      </c>
      <c r="S45" s="7">
        <f t="shared" ref="S45:S50" si="123">10/COS(K45*PI()/180)</f>
        <v>12.207745887614561</v>
      </c>
      <c r="T45" s="7">
        <f t="shared" si="114"/>
        <v>11.245925433474431</v>
      </c>
      <c r="U45" s="36">
        <f t="shared" si="103"/>
        <v>3.5898390507512699</v>
      </c>
      <c r="V45" s="44">
        <f t="shared" si="115"/>
        <v>3.4476431305730779</v>
      </c>
      <c r="W45" s="44">
        <f t="shared" si="120"/>
        <v>1.5627542515347763</v>
      </c>
      <c r="X45" s="81">
        <v>0</v>
      </c>
      <c r="Y45" s="11">
        <f t="shared" ref="Y45:Y50" si="124">X45+D45</f>
        <v>20</v>
      </c>
      <c r="Z45" s="7">
        <f t="shared" si="104"/>
        <v>195</v>
      </c>
      <c r="AA45" s="7">
        <f t="shared" si="73"/>
        <v>0</v>
      </c>
      <c r="AB45" s="36">
        <f t="shared" si="105"/>
        <v>1.5</v>
      </c>
      <c r="AC45" s="9">
        <f t="shared" si="116"/>
        <v>40</v>
      </c>
      <c r="AD45" s="9">
        <f t="shared" si="106"/>
        <v>111.25</v>
      </c>
      <c r="AE45" s="9">
        <f t="shared" si="107"/>
        <v>78.75</v>
      </c>
      <c r="AF45" s="7">
        <f t="shared" si="121"/>
        <v>10</v>
      </c>
      <c r="AG45" s="7">
        <f t="shared" si="108"/>
        <v>10.137937550497032</v>
      </c>
      <c r="AH45" s="16">
        <f t="shared" si="109"/>
        <v>4</v>
      </c>
      <c r="AI45" s="44">
        <f t="shared" si="110"/>
        <v>2.9300781250000001</v>
      </c>
      <c r="AJ45" s="44">
        <f t="shared" si="117"/>
        <v>1.3471138693408151</v>
      </c>
      <c r="AK45" s="55">
        <f t="shared" si="118"/>
        <v>0.20290879909197179</v>
      </c>
      <c r="AL45" s="52">
        <f t="shared" si="80"/>
        <v>1.6892314770045331</v>
      </c>
      <c r="AM45" s="52">
        <f t="shared" si="119"/>
        <v>0.96358308156329942</v>
      </c>
      <c r="AN45" s="85">
        <f t="shared" ref="AN45:AN50" si="125">IF(X45&gt;0,(E45+E45+N45+AA45)*H45/2/10000*0.4+(E45+N45+AA45+R45+T45+AE45+AG45)/100*2*0.4,(E45+E45+N45-AA45)*H45/2/10000*0.4+(E45+N45-AA45+R45+T45+AE45+AG45)/100*2*0.4)</f>
        <v>5.5319697504823342</v>
      </c>
      <c r="AO45" s="86">
        <f t="shared" ref="AO45:AO50" si="126">IF(X45&gt;0,(E45+N45+AA45+R45+T45+AE45+AG45)/100*0.8*0.4,(E45+N45-AA45+R45+T45+AE45+AG45)/100*0.8*0.4)</f>
        <v>1.5317847670695401</v>
      </c>
    </row>
    <row r="46" spans="1:41" s="1" customFormat="1" ht="26.1" customHeight="1">
      <c r="B46" s="189"/>
      <c r="C46" s="7">
        <v>175</v>
      </c>
      <c r="D46" s="7">
        <v>25</v>
      </c>
      <c r="E46" s="7">
        <v>150</v>
      </c>
      <c r="F46" s="7">
        <f t="shared" si="111"/>
        <v>285</v>
      </c>
      <c r="G46" s="7">
        <f t="shared" si="112"/>
        <v>155</v>
      </c>
      <c r="H46" s="7">
        <f t="shared" si="97"/>
        <v>195</v>
      </c>
      <c r="I46" s="7">
        <f t="shared" si="113"/>
        <v>289.47574364968784</v>
      </c>
      <c r="J46" s="7">
        <v>1.5</v>
      </c>
      <c r="K46" s="52">
        <v>55</v>
      </c>
      <c r="L46" s="7">
        <f t="shared" si="122"/>
        <v>30</v>
      </c>
      <c r="M46" s="7">
        <f t="shared" si="98"/>
        <v>339.97212514611408</v>
      </c>
      <c r="N46" s="7">
        <f t="shared" si="66"/>
        <v>278.48886131471232</v>
      </c>
      <c r="O46" s="7">
        <f t="shared" si="99"/>
        <v>2.6151701934316467</v>
      </c>
      <c r="P46" s="9">
        <f t="shared" si="100"/>
        <v>69.737871824843907</v>
      </c>
      <c r="Q46" s="9">
        <f t="shared" si="101"/>
        <v>179.03643274375236</v>
      </c>
      <c r="R46" s="9">
        <f t="shared" si="102"/>
        <v>129.1809488158292</v>
      </c>
      <c r="S46" s="7">
        <f t="shared" si="123"/>
        <v>17.434467956210977</v>
      </c>
      <c r="T46" s="7">
        <f t="shared" si="114"/>
        <v>15.410083300814458</v>
      </c>
      <c r="U46" s="36">
        <f t="shared" si="103"/>
        <v>2.6075366189994873</v>
      </c>
      <c r="V46" s="44">
        <f t="shared" si="115"/>
        <v>4.8541686227682828</v>
      </c>
      <c r="W46" s="44">
        <f t="shared" si="120"/>
        <v>2.1873529318307496</v>
      </c>
      <c r="X46" s="82">
        <v>-20</v>
      </c>
      <c r="Y46" s="11">
        <f t="shared" si="124"/>
        <v>5</v>
      </c>
      <c r="Z46" s="7">
        <f t="shared" si="104"/>
        <v>207.51466563280286</v>
      </c>
      <c r="AA46" s="7">
        <f t="shared" si="73"/>
        <v>70.97419568190945</v>
      </c>
      <c r="AB46" s="36">
        <f t="shared" si="105"/>
        <v>1.5962666587138681</v>
      </c>
      <c r="AC46" s="9">
        <f t="shared" si="116"/>
        <v>42.567110899036486</v>
      </c>
      <c r="AD46" s="9">
        <f t="shared" si="106"/>
        <v>122.97319385756728</v>
      </c>
      <c r="AE46" s="9">
        <f t="shared" si="107"/>
        <v>86.296734964202358</v>
      </c>
      <c r="AF46" s="7">
        <f t="shared" si="121"/>
        <v>10.641777724759121</v>
      </c>
      <c r="AG46" s="7">
        <f t="shared" si="108"/>
        <v>11.422628087586109</v>
      </c>
      <c r="AH46" s="16">
        <f t="shared" si="109"/>
        <v>3.544507946581454</v>
      </c>
      <c r="AI46" s="44">
        <f t="shared" si="110"/>
        <v>3.1962240251039287</v>
      </c>
      <c r="AJ46" s="44">
        <f t="shared" si="117"/>
        <v>1.4823826316117914</v>
      </c>
      <c r="AK46" s="55">
        <f t="shared" si="118"/>
        <v>0.23583714812412923</v>
      </c>
      <c r="AL46" s="52">
        <f t="shared" si="80"/>
        <v>2.1659085296605265</v>
      </c>
      <c r="AM46" s="52">
        <f t="shared" si="119"/>
        <v>1.1141126771388763</v>
      </c>
      <c r="AN46" s="85">
        <f t="shared" si="125"/>
        <v>6.777907682377811</v>
      </c>
      <c r="AO46" s="86">
        <f t="shared" si="126"/>
        <v>1.9194401945639521</v>
      </c>
    </row>
    <row r="47" spans="1:41" s="1" customFormat="1" ht="26.1" customHeight="1">
      <c r="B47" s="189"/>
      <c r="C47" s="7">
        <v>175</v>
      </c>
      <c r="D47" s="7">
        <v>30</v>
      </c>
      <c r="E47" s="7">
        <v>150</v>
      </c>
      <c r="F47" s="7">
        <f t="shared" si="111"/>
        <v>285</v>
      </c>
      <c r="G47" s="7">
        <f t="shared" si="112"/>
        <v>155</v>
      </c>
      <c r="H47" s="7">
        <f t="shared" si="97"/>
        <v>195</v>
      </c>
      <c r="I47" s="7">
        <f t="shared" si="113"/>
        <v>289.47574364968784</v>
      </c>
      <c r="J47" s="7">
        <v>1.5</v>
      </c>
      <c r="K47" s="52">
        <v>55</v>
      </c>
      <c r="L47" s="7">
        <f t="shared" si="122"/>
        <v>25</v>
      </c>
      <c r="M47" s="7">
        <f t="shared" si="98"/>
        <v>339.97212514611408</v>
      </c>
      <c r="N47" s="7">
        <f t="shared" si="66"/>
        <v>278.48886131471232</v>
      </c>
      <c r="O47" s="7">
        <f t="shared" si="99"/>
        <v>2.6151701934316467</v>
      </c>
      <c r="P47" s="9">
        <f t="shared" si="100"/>
        <v>69.737871824843907</v>
      </c>
      <c r="Q47" s="9">
        <f t="shared" si="101"/>
        <v>179.03643274375236</v>
      </c>
      <c r="R47" s="9">
        <f t="shared" si="102"/>
        <v>129.1809488158292</v>
      </c>
      <c r="S47" s="7">
        <f t="shared" si="123"/>
        <v>17.434467956210977</v>
      </c>
      <c r="T47" s="7">
        <f t="shared" si="114"/>
        <v>15.410083300814458</v>
      </c>
      <c r="U47" s="36">
        <f t="shared" si="103"/>
        <v>2.6075366189994873</v>
      </c>
      <c r="V47" s="44">
        <f t="shared" si="115"/>
        <v>4.8541686227682828</v>
      </c>
      <c r="W47" s="44">
        <f t="shared" si="120"/>
        <v>2.1873529318307496</v>
      </c>
      <c r="X47" s="82">
        <v>-20</v>
      </c>
      <c r="Y47" s="11">
        <f t="shared" si="124"/>
        <v>10</v>
      </c>
      <c r="Z47" s="7">
        <f t="shared" si="104"/>
        <v>207.51466563280286</v>
      </c>
      <c r="AA47" s="7">
        <f t="shared" si="73"/>
        <v>70.97419568190945</v>
      </c>
      <c r="AB47" s="36">
        <f t="shared" si="105"/>
        <v>1.5962666587138681</v>
      </c>
      <c r="AC47" s="9">
        <f t="shared" si="116"/>
        <v>42.567110899036486</v>
      </c>
      <c r="AD47" s="9">
        <f t="shared" si="106"/>
        <v>122.97319385756728</v>
      </c>
      <c r="AE47" s="9">
        <f t="shared" si="107"/>
        <v>86.296734964202358</v>
      </c>
      <c r="AF47" s="7">
        <f t="shared" si="121"/>
        <v>10.641777724759121</v>
      </c>
      <c r="AG47" s="7">
        <f t="shared" si="108"/>
        <v>11.422628087586109</v>
      </c>
      <c r="AH47" s="16">
        <f t="shared" si="109"/>
        <v>3.544507946581454</v>
      </c>
      <c r="AI47" s="44">
        <f t="shared" si="110"/>
        <v>3.1962240251039287</v>
      </c>
      <c r="AJ47" s="44">
        <f t="shared" si="117"/>
        <v>1.4823826316117914</v>
      </c>
      <c r="AK47" s="55">
        <f t="shared" si="118"/>
        <v>0.23583714812412923</v>
      </c>
      <c r="AL47" s="52">
        <f t="shared" si="80"/>
        <v>2.1659085296605265</v>
      </c>
      <c r="AM47" s="52">
        <f t="shared" si="119"/>
        <v>1.1141126771388763</v>
      </c>
      <c r="AN47" s="85">
        <f t="shared" si="125"/>
        <v>6.777907682377811</v>
      </c>
      <c r="AO47" s="86">
        <f t="shared" si="126"/>
        <v>1.9194401945639521</v>
      </c>
    </row>
    <row r="48" spans="1:41" s="1" customFormat="1" ht="26.1" customHeight="1">
      <c r="B48" s="189"/>
      <c r="C48" s="7">
        <v>175</v>
      </c>
      <c r="D48" s="7">
        <v>35</v>
      </c>
      <c r="E48" s="7">
        <v>150</v>
      </c>
      <c r="F48" s="7">
        <f t="shared" si="111"/>
        <v>285</v>
      </c>
      <c r="G48" s="7">
        <f t="shared" si="112"/>
        <v>155</v>
      </c>
      <c r="H48" s="7">
        <f t="shared" si="97"/>
        <v>195</v>
      </c>
      <c r="I48" s="7">
        <f t="shared" si="113"/>
        <v>289.47574364968784</v>
      </c>
      <c r="J48" s="7">
        <v>1.5</v>
      </c>
      <c r="K48" s="52">
        <v>55</v>
      </c>
      <c r="L48" s="7">
        <f t="shared" si="122"/>
        <v>20</v>
      </c>
      <c r="M48" s="7">
        <f t="shared" si="98"/>
        <v>339.97212514611408</v>
      </c>
      <c r="N48" s="7">
        <f t="shared" si="66"/>
        <v>278.48886131471232</v>
      </c>
      <c r="O48" s="7">
        <f t="shared" si="99"/>
        <v>2.6151701934316467</v>
      </c>
      <c r="P48" s="9">
        <f t="shared" si="100"/>
        <v>69.737871824843907</v>
      </c>
      <c r="Q48" s="9">
        <f t="shared" si="101"/>
        <v>179.03643274375236</v>
      </c>
      <c r="R48" s="9">
        <f t="shared" si="102"/>
        <v>129.1809488158292</v>
      </c>
      <c r="S48" s="7">
        <f t="shared" si="123"/>
        <v>17.434467956210977</v>
      </c>
      <c r="T48" s="7">
        <f t="shared" si="114"/>
        <v>15.410083300814458</v>
      </c>
      <c r="U48" s="36">
        <f t="shared" si="103"/>
        <v>2.6075366189994873</v>
      </c>
      <c r="V48" s="44">
        <f t="shared" si="115"/>
        <v>4.8541686227682828</v>
      </c>
      <c r="W48" s="44">
        <f t="shared" si="120"/>
        <v>2.1873529318307496</v>
      </c>
      <c r="X48" s="82">
        <v>-20</v>
      </c>
      <c r="Y48" s="11">
        <f t="shared" si="124"/>
        <v>15</v>
      </c>
      <c r="Z48" s="7">
        <f t="shared" si="104"/>
        <v>207.51466563280286</v>
      </c>
      <c r="AA48" s="7">
        <f t="shared" si="73"/>
        <v>70.97419568190945</v>
      </c>
      <c r="AB48" s="36">
        <f t="shared" si="105"/>
        <v>1.5962666587138681</v>
      </c>
      <c r="AC48" s="9">
        <f t="shared" si="116"/>
        <v>42.567110899036486</v>
      </c>
      <c r="AD48" s="9">
        <f t="shared" si="106"/>
        <v>122.97319385756728</v>
      </c>
      <c r="AE48" s="9">
        <f t="shared" si="107"/>
        <v>86.296734964202358</v>
      </c>
      <c r="AF48" s="7">
        <f t="shared" si="121"/>
        <v>10.641777724759121</v>
      </c>
      <c r="AG48" s="7">
        <f t="shared" si="108"/>
        <v>11.422628087586109</v>
      </c>
      <c r="AH48" s="16">
        <f t="shared" si="109"/>
        <v>3.544507946581454</v>
      </c>
      <c r="AI48" s="44">
        <f t="shared" si="110"/>
        <v>3.1962240251039287</v>
      </c>
      <c r="AJ48" s="44">
        <f t="shared" si="117"/>
        <v>1.4823826316117914</v>
      </c>
      <c r="AK48" s="55">
        <f t="shared" si="118"/>
        <v>0.23583714812412923</v>
      </c>
      <c r="AL48" s="52">
        <f t="shared" si="80"/>
        <v>2.1659085296605265</v>
      </c>
      <c r="AM48" s="52">
        <f t="shared" si="119"/>
        <v>1.1141126771388763</v>
      </c>
      <c r="AN48" s="85">
        <f t="shared" si="125"/>
        <v>6.777907682377811</v>
      </c>
      <c r="AO48" s="86">
        <f t="shared" si="126"/>
        <v>1.9194401945639521</v>
      </c>
    </row>
    <row r="49" spans="1:41" s="1" customFormat="1" ht="26.1" customHeight="1">
      <c r="B49" s="189"/>
      <c r="C49" s="7">
        <v>175</v>
      </c>
      <c r="D49" s="7">
        <v>40</v>
      </c>
      <c r="E49" s="7">
        <v>150</v>
      </c>
      <c r="F49" s="7">
        <f t="shared" si="111"/>
        <v>285</v>
      </c>
      <c r="G49" s="7">
        <f t="shared" si="112"/>
        <v>155</v>
      </c>
      <c r="H49" s="7">
        <f t="shared" si="97"/>
        <v>195</v>
      </c>
      <c r="I49" s="7">
        <f t="shared" si="113"/>
        <v>289.47574364968784</v>
      </c>
      <c r="J49" s="7">
        <v>1.5</v>
      </c>
      <c r="K49" s="52">
        <v>55</v>
      </c>
      <c r="L49" s="7">
        <f t="shared" si="122"/>
        <v>15</v>
      </c>
      <c r="M49" s="7">
        <f t="shared" si="98"/>
        <v>339.97212514611408</v>
      </c>
      <c r="N49" s="7">
        <f t="shared" si="66"/>
        <v>278.48886131471232</v>
      </c>
      <c r="O49" s="7">
        <f t="shared" si="99"/>
        <v>2.6151701934316467</v>
      </c>
      <c r="P49" s="9">
        <f t="shared" si="100"/>
        <v>69.737871824843907</v>
      </c>
      <c r="Q49" s="9">
        <f t="shared" si="101"/>
        <v>179.03643274375236</v>
      </c>
      <c r="R49" s="9">
        <f t="shared" si="102"/>
        <v>129.1809488158292</v>
      </c>
      <c r="S49" s="7">
        <f t="shared" si="123"/>
        <v>17.434467956210977</v>
      </c>
      <c r="T49" s="7">
        <f t="shared" si="114"/>
        <v>15.410083300814458</v>
      </c>
      <c r="U49" s="36">
        <f t="shared" si="103"/>
        <v>2.6075366189994873</v>
      </c>
      <c r="V49" s="44">
        <f t="shared" si="115"/>
        <v>4.8541686227682828</v>
      </c>
      <c r="W49" s="44">
        <f t="shared" si="120"/>
        <v>2.1873529318307496</v>
      </c>
      <c r="X49" s="82">
        <v>-20</v>
      </c>
      <c r="Y49" s="11">
        <f t="shared" si="124"/>
        <v>20</v>
      </c>
      <c r="Z49" s="7">
        <f t="shared" si="104"/>
        <v>207.51466563280286</v>
      </c>
      <c r="AA49" s="7">
        <f t="shared" si="73"/>
        <v>70.97419568190945</v>
      </c>
      <c r="AB49" s="36">
        <f t="shared" si="105"/>
        <v>1.5962666587138681</v>
      </c>
      <c r="AC49" s="9">
        <f t="shared" si="116"/>
        <v>42.567110899036486</v>
      </c>
      <c r="AD49" s="9">
        <f t="shared" si="106"/>
        <v>122.97319385756728</v>
      </c>
      <c r="AE49" s="9">
        <f t="shared" si="107"/>
        <v>86.296734964202358</v>
      </c>
      <c r="AF49" s="7">
        <f t="shared" si="121"/>
        <v>10.641777724759121</v>
      </c>
      <c r="AG49" s="7">
        <f t="shared" si="108"/>
        <v>11.422628087586109</v>
      </c>
      <c r="AH49" s="16">
        <f t="shared" si="109"/>
        <v>3.544507946581454</v>
      </c>
      <c r="AI49" s="44">
        <f t="shared" si="110"/>
        <v>3.1962240251039287</v>
      </c>
      <c r="AJ49" s="44">
        <f t="shared" si="117"/>
        <v>1.4823826316117914</v>
      </c>
      <c r="AK49" s="55">
        <f t="shared" si="118"/>
        <v>0.23583714812412923</v>
      </c>
      <c r="AL49" s="52">
        <f t="shared" si="80"/>
        <v>2.1659085296605265</v>
      </c>
      <c r="AM49" s="52">
        <f t="shared" si="119"/>
        <v>1.1141126771388763</v>
      </c>
      <c r="AN49" s="85">
        <f t="shared" si="125"/>
        <v>6.777907682377811</v>
      </c>
      <c r="AO49" s="86">
        <f t="shared" si="126"/>
        <v>1.9194401945639521</v>
      </c>
    </row>
    <row r="50" spans="1:41" s="1" customFormat="1" ht="26.1" customHeight="1" thickBot="1">
      <c r="B50" s="190"/>
      <c r="C50" s="12">
        <v>175</v>
      </c>
      <c r="D50" s="12">
        <v>45</v>
      </c>
      <c r="E50" s="12">
        <v>150</v>
      </c>
      <c r="F50" s="12">
        <f t="shared" si="111"/>
        <v>285</v>
      </c>
      <c r="G50" s="12">
        <f t="shared" si="112"/>
        <v>155</v>
      </c>
      <c r="H50" s="12">
        <f t="shared" si="97"/>
        <v>195</v>
      </c>
      <c r="I50" s="12">
        <f t="shared" si="113"/>
        <v>289.47574364968784</v>
      </c>
      <c r="J50" s="12">
        <v>1.5</v>
      </c>
      <c r="K50" s="57">
        <v>55</v>
      </c>
      <c r="L50" s="12">
        <f t="shared" si="122"/>
        <v>10</v>
      </c>
      <c r="M50" s="12">
        <f t="shared" si="98"/>
        <v>339.97212514611408</v>
      </c>
      <c r="N50" s="12">
        <f t="shared" si="66"/>
        <v>278.48886131471232</v>
      </c>
      <c r="O50" s="12">
        <f t="shared" si="99"/>
        <v>2.6151701934316467</v>
      </c>
      <c r="P50" s="13">
        <f t="shared" si="100"/>
        <v>69.737871824843907</v>
      </c>
      <c r="Q50" s="13">
        <f t="shared" si="101"/>
        <v>179.03643274375236</v>
      </c>
      <c r="R50" s="13">
        <f t="shared" si="102"/>
        <v>129.1809488158292</v>
      </c>
      <c r="S50" s="12">
        <f t="shared" si="123"/>
        <v>17.434467956210977</v>
      </c>
      <c r="T50" s="12">
        <f t="shared" si="114"/>
        <v>15.410083300814458</v>
      </c>
      <c r="U50" s="37">
        <f t="shared" si="103"/>
        <v>2.6075366189994873</v>
      </c>
      <c r="V50" s="45">
        <f t="shared" si="115"/>
        <v>4.8541686227682828</v>
      </c>
      <c r="W50" s="45">
        <f t="shared" si="120"/>
        <v>2.1873529318307496</v>
      </c>
      <c r="X50" s="83">
        <v>-20</v>
      </c>
      <c r="Y50" s="14">
        <f t="shared" si="124"/>
        <v>25</v>
      </c>
      <c r="Z50" s="12">
        <f t="shared" si="104"/>
        <v>207.51466563280286</v>
      </c>
      <c r="AA50" s="12">
        <f t="shared" si="73"/>
        <v>70.97419568190945</v>
      </c>
      <c r="AB50" s="37">
        <f t="shared" si="105"/>
        <v>1.5962666587138681</v>
      </c>
      <c r="AC50" s="13">
        <f t="shared" si="116"/>
        <v>42.567110899036486</v>
      </c>
      <c r="AD50" s="13">
        <f t="shared" si="106"/>
        <v>122.97319385756728</v>
      </c>
      <c r="AE50" s="13">
        <f t="shared" si="107"/>
        <v>86.296734964202358</v>
      </c>
      <c r="AF50" s="12">
        <f>10/COS(X50*PI()/180)</f>
        <v>10.641777724759121</v>
      </c>
      <c r="AG50" s="12">
        <f t="shared" si="108"/>
        <v>11.422628087586109</v>
      </c>
      <c r="AH50" s="17">
        <f t="shared" si="109"/>
        <v>3.544507946581454</v>
      </c>
      <c r="AI50" s="45">
        <f t="shared" si="110"/>
        <v>3.1962240251039287</v>
      </c>
      <c r="AJ50" s="45">
        <f t="shared" si="117"/>
        <v>1.4823826316117914</v>
      </c>
      <c r="AK50" s="56">
        <f t="shared" si="118"/>
        <v>0.23583714812412923</v>
      </c>
      <c r="AL50" s="57">
        <f t="shared" si="80"/>
        <v>2.1659085296605265</v>
      </c>
      <c r="AM50" s="57">
        <f t="shared" si="119"/>
        <v>1.1141126771388763</v>
      </c>
      <c r="AN50" s="85">
        <f t="shared" si="125"/>
        <v>6.777907682377811</v>
      </c>
      <c r="AO50" s="86">
        <f t="shared" si="126"/>
        <v>1.9194401945639521</v>
      </c>
    </row>
    <row r="51" spans="1:41" ht="26.1" customHeight="1">
      <c r="B51" s="29"/>
      <c r="C51" s="29"/>
      <c r="D51" s="29"/>
      <c r="E51" s="29"/>
      <c r="F51" s="29"/>
      <c r="G51" s="29"/>
      <c r="H51" s="29"/>
      <c r="I51" s="29"/>
      <c r="J51" s="29"/>
      <c r="K51" s="59"/>
      <c r="L51" s="29"/>
      <c r="M51" s="29"/>
      <c r="N51" s="29"/>
      <c r="O51" s="29"/>
      <c r="P51" s="30"/>
      <c r="Q51" s="30"/>
      <c r="R51" s="30"/>
      <c r="S51" s="29"/>
      <c r="T51" s="29"/>
      <c r="U51" s="38"/>
      <c r="V51" s="31"/>
      <c r="W51" s="31"/>
      <c r="X51" s="84"/>
      <c r="Y51" s="32"/>
      <c r="Z51" s="29"/>
      <c r="AA51" s="29"/>
      <c r="AB51" s="38"/>
      <c r="AC51" s="30"/>
      <c r="AD51" s="30"/>
      <c r="AE51" s="30"/>
      <c r="AF51" s="29"/>
      <c r="AG51" s="29"/>
      <c r="AH51" s="33"/>
      <c r="AI51" s="31"/>
      <c r="AJ51" s="31"/>
      <c r="AK51" s="58"/>
      <c r="AL51" s="59"/>
      <c r="AM51" s="59"/>
      <c r="AN51" s="38"/>
      <c r="AO51" s="38"/>
    </row>
    <row r="52" spans="1:41" ht="26.1" customHeight="1">
      <c r="B52" s="29"/>
      <c r="C52" s="29"/>
      <c r="D52" s="29"/>
      <c r="E52" s="29"/>
      <c r="F52" s="29"/>
      <c r="G52" s="29"/>
      <c r="H52" s="29"/>
      <c r="I52" s="29"/>
      <c r="J52" s="29"/>
      <c r="K52" s="59"/>
      <c r="L52" s="29"/>
      <c r="M52" s="29"/>
      <c r="N52" s="29"/>
      <c r="O52" s="29"/>
      <c r="P52" s="30"/>
      <c r="Q52" s="30"/>
      <c r="R52" s="30"/>
      <c r="S52" s="29"/>
      <c r="T52" s="29"/>
      <c r="U52" s="38"/>
      <c r="V52" s="31"/>
      <c r="W52" s="31"/>
      <c r="X52" s="84"/>
      <c r="Y52" s="32"/>
      <c r="Z52" s="29"/>
      <c r="AA52" s="29"/>
      <c r="AB52" s="38"/>
      <c r="AC52" s="30"/>
      <c r="AD52" s="30"/>
      <c r="AE52" s="30"/>
      <c r="AF52" s="29"/>
      <c r="AG52" s="29"/>
      <c r="AH52" s="33"/>
      <c r="AI52" s="31"/>
      <c r="AJ52" s="31"/>
      <c r="AK52" s="58"/>
      <c r="AL52" s="59"/>
      <c r="AM52" s="59"/>
      <c r="AN52" s="38"/>
      <c r="AO52" s="38"/>
    </row>
    <row r="53" spans="1:41" s="28" customFormat="1" ht="26.1" customHeight="1">
      <c r="A53" s="27"/>
      <c r="B53" s="27"/>
      <c r="C53" s="209" t="s">
        <v>50</v>
      </c>
      <c r="D53" s="209"/>
      <c r="E53" s="209"/>
      <c r="F53" s="209"/>
      <c r="G53" s="209"/>
      <c r="H53" s="209"/>
      <c r="I53" s="209"/>
      <c r="J53" s="209"/>
      <c r="K53" s="209"/>
      <c r="L53" s="209"/>
      <c r="M53" s="209"/>
      <c r="N53" s="209"/>
      <c r="O53" s="209"/>
      <c r="P53" s="209"/>
      <c r="Q53" s="209"/>
      <c r="R53" s="209"/>
      <c r="S53" s="209"/>
      <c r="T53" s="209"/>
      <c r="U53" s="209"/>
      <c r="V53" s="209"/>
      <c r="W53" s="209"/>
      <c r="X53" s="209"/>
      <c r="Y53" s="209"/>
      <c r="Z53" s="209"/>
      <c r="AA53" s="209"/>
      <c r="AB53" s="209"/>
      <c r="AC53" s="209"/>
      <c r="AD53" s="209"/>
      <c r="AE53" s="209"/>
      <c r="AF53" s="209"/>
      <c r="AG53" s="209"/>
      <c r="AH53" s="209"/>
      <c r="AI53" s="209"/>
      <c r="AJ53" s="209"/>
      <c r="AK53" s="209"/>
      <c r="AL53" s="209"/>
      <c r="AM53" s="209"/>
      <c r="AN53" s="209"/>
      <c r="AO53" s="209"/>
    </row>
    <row r="54" spans="1:41" s="1" customFormat="1" ht="26.1" customHeight="1">
      <c r="K54" s="48"/>
      <c r="U54" s="40"/>
      <c r="X54" s="49"/>
      <c r="Y54" s="34"/>
      <c r="AB54" s="40"/>
      <c r="AG54" s="46"/>
      <c r="AH54" s="15"/>
      <c r="AK54" s="48"/>
      <c r="AL54" s="49"/>
      <c r="AM54" s="50" t="s">
        <v>41</v>
      </c>
      <c r="AN54" s="34"/>
      <c r="AO54" s="34"/>
    </row>
    <row r="55" spans="1:41" s="1" customFormat="1" ht="14.25" customHeight="1" thickBot="1">
      <c r="K55" s="48"/>
      <c r="U55" s="40"/>
      <c r="X55" s="49"/>
      <c r="Y55" s="34"/>
      <c r="AB55" s="40"/>
      <c r="AG55" s="46"/>
      <c r="AH55" s="15"/>
      <c r="AK55" s="48"/>
      <c r="AL55" s="49"/>
      <c r="AM55" s="50"/>
      <c r="AN55" s="34"/>
      <c r="AO55" s="34"/>
    </row>
    <row r="56" spans="1:41" s="1" customFormat="1" ht="26.1" customHeight="1">
      <c r="A56" s="2"/>
      <c r="B56" s="19" t="s">
        <v>18</v>
      </c>
      <c r="C56" s="73" t="s">
        <v>18</v>
      </c>
      <c r="D56" s="191" t="s">
        <v>12</v>
      </c>
      <c r="E56" s="6" t="s">
        <v>21</v>
      </c>
      <c r="F56" s="204" t="s">
        <v>48</v>
      </c>
      <c r="G56" s="204" t="s">
        <v>49</v>
      </c>
      <c r="H56" s="206" t="s">
        <v>1</v>
      </c>
      <c r="I56" s="6" t="s">
        <v>17</v>
      </c>
      <c r="J56" s="206" t="s">
        <v>3</v>
      </c>
      <c r="K56" s="191" t="s">
        <v>27</v>
      </c>
      <c r="L56" s="191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 t="s">
        <v>28</v>
      </c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2" t="s">
        <v>17</v>
      </c>
      <c r="AL56" s="192"/>
      <c r="AM56" s="192"/>
      <c r="AN56" s="6" t="s">
        <v>23</v>
      </c>
      <c r="AO56" s="193" t="s">
        <v>24</v>
      </c>
    </row>
    <row r="57" spans="1:41" s="1" customFormat="1" ht="26.1" customHeight="1">
      <c r="A57" s="2"/>
      <c r="B57" s="20" t="s">
        <v>19</v>
      </c>
      <c r="C57" s="74" t="s">
        <v>19</v>
      </c>
      <c r="D57" s="208"/>
      <c r="E57" s="22" t="s">
        <v>46</v>
      </c>
      <c r="F57" s="205"/>
      <c r="G57" s="205"/>
      <c r="H57" s="199"/>
      <c r="I57" s="23" t="s">
        <v>29</v>
      </c>
      <c r="J57" s="207"/>
      <c r="K57" s="78" t="s">
        <v>42</v>
      </c>
      <c r="L57" s="21" t="s">
        <v>43</v>
      </c>
      <c r="M57" s="10" t="s">
        <v>0</v>
      </c>
      <c r="N57" s="10" t="s">
        <v>2</v>
      </c>
      <c r="O57" s="10" t="s">
        <v>30</v>
      </c>
      <c r="P57" s="10" t="s">
        <v>4</v>
      </c>
      <c r="Q57" s="10" t="s">
        <v>36</v>
      </c>
      <c r="R57" s="10" t="s">
        <v>38</v>
      </c>
      <c r="S57" s="10" t="s">
        <v>5</v>
      </c>
      <c r="T57" s="10" t="s">
        <v>6</v>
      </c>
      <c r="U57" s="195" t="s">
        <v>7</v>
      </c>
      <c r="V57" s="7" t="s">
        <v>31</v>
      </c>
      <c r="W57" s="7" t="s">
        <v>32</v>
      </c>
      <c r="X57" s="78" t="s">
        <v>45</v>
      </c>
      <c r="Y57" s="21" t="s">
        <v>44</v>
      </c>
      <c r="Z57" s="10" t="s">
        <v>33</v>
      </c>
      <c r="AA57" s="10" t="s">
        <v>15</v>
      </c>
      <c r="AB57" s="41" t="s">
        <v>16</v>
      </c>
      <c r="AC57" s="10" t="s">
        <v>8</v>
      </c>
      <c r="AD57" s="10" t="s">
        <v>37</v>
      </c>
      <c r="AE57" s="10" t="s">
        <v>39</v>
      </c>
      <c r="AF57" s="10" t="s">
        <v>9</v>
      </c>
      <c r="AG57" s="10" t="s">
        <v>10</v>
      </c>
      <c r="AH57" s="197" t="s">
        <v>11</v>
      </c>
      <c r="AI57" s="7" t="s">
        <v>31</v>
      </c>
      <c r="AJ57" s="7" t="s">
        <v>32</v>
      </c>
      <c r="AK57" s="52" t="s">
        <v>22</v>
      </c>
      <c r="AL57" s="52" t="s">
        <v>25</v>
      </c>
      <c r="AM57" s="52" t="s">
        <v>26</v>
      </c>
      <c r="AN57" s="8" t="s">
        <v>14</v>
      </c>
      <c r="AO57" s="194"/>
    </row>
    <row r="58" spans="1:41" s="1" customFormat="1" ht="29.45" customHeight="1" thickBot="1">
      <c r="A58" s="3"/>
      <c r="B58" s="76" t="s">
        <v>47</v>
      </c>
      <c r="C58" s="75" t="s">
        <v>47</v>
      </c>
      <c r="D58" s="22" t="s">
        <v>34</v>
      </c>
      <c r="E58" s="22" t="s">
        <v>20</v>
      </c>
      <c r="F58" s="22" t="s">
        <v>13</v>
      </c>
      <c r="G58" s="22" t="s">
        <v>13</v>
      </c>
      <c r="H58" s="22" t="s">
        <v>13</v>
      </c>
      <c r="I58" s="22" t="s">
        <v>13</v>
      </c>
      <c r="J58" s="199"/>
      <c r="K58" s="79" t="s">
        <v>34</v>
      </c>
      <c r="L58" s="22" t="s">
        <v>34</v>
      </c>
      <c r="M58" s="22" t="s">
        <v>13</v>
      </c>
      <c r="N58" s="22" t="s">
        <v>13</v>
      </c>
      <c r="O58" s="22"/>
      <c r="P58" s="22" t="s">
        <v>13</v>
      </c>
      <c r="Q58" s="22" t="s">
        <v>13</v>
      </c>
      <c r="R58" s="22" t="s">
        <v>13</v>
      </c>
      <c r="S58" s="22" t="s">
        <v>13</v>
      </c>
      <c r="T58" s="22" t="s">
        <v>13</v>
      </c>
      <c r="U58" s="196"/>
      <c r="V58" s="199" t="s">
        <v>35</v>
      </c>
      <c r="W58" s="199"/>
      <c r="X58" s="79" t="s">
        <v>34</v>
      </c>
      <c r="Y58" s="22" t="s">
        <v>34</v>
      </c>
      <c r="Z58" s="22" t="s">
        <v>13</v>
      </c>
      <c r="AA58" s="22" t="s">
        <v>13</v>
      </c>
      <c r="AB58" s="42"/>
      <c r="AC58" s="22" t="s">
        <v>13</v>
      </c>
      <c r="AD58" s="22" t="s">
        <v>13</v>
      </c>
      <c r="AE58" s="22" t="s">
        <v>13</v>
      </c>
      <c r="AF58" s="22" t="s">
        <v>13</v>
      </c>
      <c r="AG58" s="22" t="s">
        <v>13</v>
      </c>
      <c r="AH58" s="198"/>
      <c r="AI58" s="199" t="s">
        <v>35</v>
      </c>
      <c r="AJ58" s="199"/>
      <c r="AK58" s="53" t="s">
        <v>51</v>
      </c>
      <c r="AL58" s="200" t="s">
        <v>35</v>
      </c>
      <c r="AM58" s="201"/>
      <c r="AN58" s="202" t="s">
        <v>73</v>
      </c>
      <c r="AO58" s="203"/>
    </row>
    <row r="59" spans="1:41" s="1" customFormat="1" ht="26.1" customHeight="1">
      <c r="A59" s="3"/>
      <c r="B59" s="188">
        <v>100</v>
      </c>
      <c r="C59" s="5">
        <v>100</v>
      </c>
      <c r="D59" s="5">
        <v>0</v>
      </c>
      <c r="E59" s="5">
        <v>150</v>
      </c>
      <c r="F59" s="5">
        <f>C59+20+E59-60</f>
        <v>210</v>
      </c>
      <c r="G59" s="5">
        <f>C59-20</f>
        <v>80</v>
      </c>
      <c r="H59" s="5">
        <f t="shared" ref="H59:H100" si="127">(F59-G59)*J59</f>
        <v>227.5</v>
      </c>
      <c r="I59" s="5">
        <f>2*P59+E59</f>
        <v>242.37604307034013</v>
      </c>
      <c r="J59" s="5">
        <v>1.75</v>
      </c>
      <c r="K59" s="51">
        <v>30</v>
      </c>
      <c r="L59" s="5">
        <f>K59-D59</f>
        <v>30</v>
      </c>
      <c r="M59" s="5">
        <f t="shared" ref="M59:M101" si="128">H59/COS(K59*PI()/180)</f>
        <v>262.69437248127969</v>
      </c>
      <c r="N59" s="5">
        <f t="shared" ref="N59:N78" si="129">H59*TAN(K59*PI()/180)</f>
        <v>131.34718624063984</v>
      </c>
      <c r="O59" s="5">
        <f t="shared" ref="O59:O101" si="130">J59/COS(K59*PI()/180)</f>
        <v>2.0207259421636898</v>
      </c>
      <c r="P59" s="24">
        <f t="shared" ref="P59:P101" si="131">40/COS(K59*PI()/180)</f>
        <v>46.188021535170058</v>
      </c>
      <c r="Q59" s="24">
        <f t="shared" ref="Q59:Q101" si="132">F59/U59+P59</f>
        <v>102.76834791575338</v>
      </c>
      <c r="R59" s="24">
        <f>G59/U59+P59</f>
        <v>67.742431584916091</v>
      </c>
      <c r="S59" s="5">
        <f>10/COS(K59*PI()/180)</f>
        <v>11.547005383792515</v>
      </c>
      <c r="T59" s="5">
        <f>10/COS(ATAN((N59+R59-Q59)/H59))</f>
        <v>10.859370420329437</v>
      </c>
      <c r="U59" s="35">
        <f>(4+SIN(K59*PI()/180)/J59)*COS(K59*PI()/180)</f>
        <v>3.7115374447904514</v>
      </c>
      <c r="V59" s="25">
        <f>(P59*J59*(F59^2-G59^2)/2+J59*(F59^3-G59^3)/(6*U59))/1000000</f>
        <v>2.2111569097021491</v>
      </c>
      <c r="W59" s="25">
        <f>(J59*(P59+S59+T59)*(F59-G59)*60+J59*(F59^2-G59^2)*60/(2*U59))/1000000</f>
        <v>1.4695830998183339</v>
      </c>
      <c r="X59" s="80">
        <v>30</v>
      </c>
      <c r="Y59" s="72">
        <f>X59+D59</f>
        <v>30</v>
      </c>
      <c r="Z59" s="5">
        <f t="shared" ref="Z59:Z101" si="133">IF(D59&gt;20,H59/COS(X59*PI()/180),H59/COS(X59*PI()/180))</f>
        <v>262.69437248127969</v>
      </c>
      <c r="AA59" s="5">
        <f t="shared" ref="AA59:AA78" si="134">H59*TAN(ABS(X59)*PI()/180)</f>
        <v>131.34718624063984</v>
      </c>
      <c r="AB59" s="35">
        <f t="shared" ref="AB59:AB101" si="135">J59/COS(X59*PI()/180)</f>
        <v>2.0207259421636898</v>
      </c>
      <c r="AC59" s="24">
        <f>40/COS(ABS(X59)*PI()/180)</f>
        <v>46.188021535170058</v>
      </c>
      <c r="AD59" s="24">
        <f t="shared" ref="AD59:AD101" si="136">F59/AH59+AC59</f>
        <v>102.76834791575338</v>
      </c>
      <c r="AE59" s="24">
        <f t="shared" ref="AE59:AE101" si="137">G59/AH59+AC59</f>
        <v>67.742431584916091</v>
      </c>
      <c r="AF59" s="5">
        <f>10/COS(X59*PI()/180)</f>
        <v>11.547005383792515</v>
      </c>
      <c r="AG59" s="5">
        <f t="shared" ref="AG59:AG101" si="138">IF(X59&gt;0,10/COS(ATAN((AA59+AE59-AD59)/H59)),10/COS(ATAN((AA59-AE59+AD59)/H59)))</f>
        <v>10.859370420329437</v>
      </c>
      <c r="AH59" s="26">
        <f t="shared" ref="AH59:AH101" si="139">(4+SIN(X59*PI()/180)/J59)*COS(X59*PI()/180)</f>
        <v>3.7115374447904514</v>
      </c>
      <c r="AI59" s="25">
        <f t="shared" ref="AI59:AI101" si="140">(AC59*J59*(F59^2-G59^2)/2+J59*(F59^3-G59^3)/(6*AH59))/1000000</f>
        <v>2.2111569097021491</v>
      </c>
      <c r="AJ59" s="25">
        <f>(J59*(AC59+AF59+AG59)*(F59-G59)*60+J59*(F59^2-G59^2)*60/(2*AH59))/1000000</f>
        <v>1.4695830998183339</v>
      </c>
      <c r="AK59" s="54">
        <f>(0.2*0.4-0.05*0.05/2)*(I59/100+0.1)</f>
        <v>0.19874613391789292</v>
      </c>
      <c r="AL59" s="51">
        <f t="shared" ref="AL59:AL78" si="141">(F59/100*I59/100-PI()*((E59+2*20)/100)^2/4)*40/100</f>
        <v>0.90184381384494172</v>
      </c>
      <c r="AM59" s="51">
        <f>0.6*0.6*(I59/100+0.2)</f>
        <v>0.94455375505322459</v>
      </c>
      <c r="AN59" s="89">
        <f>IF(X59&gt;0,(E59+E59+N59+AA59)*H59/2/10000*0.4+(E59+N59+AA59+R59+T59+AE59+AG59)/100*2*0.4,(E59+E59+N59-AA59)*H59/2/10000*0.4+(E59+N59-AA59+R59+T59+AE59+AG59)/100*2*0.4)</f>
        <v>7.1194432067239894</v>
      </c>
      <c r="AO59" s="90">
        <f>IF(X59&gt;0,(E59+N59+AA59+R59+T59+AE59+AG59)/100*0.8*0.4,(E59+N59-AA59+R59+T59+AE59+AG59)/100*0.8*0.4)</f>
        <v>1.8236735247736668</v>
      </c>
    </row>
    <row r="60" spans="1:41" s="1" customFormat="1" ht="26.1" customHeight="1">
      <c r="A60" s="4"/>
      <c r="B60" s="189"/>
      <c r="C60" s="7">
        <v>100</v>
      </c>
      <c r="D60" s="7">
        <v>5</v>
      </c>
      <c r="E60" s="7">
        <v>150</v>
      </c>
      <c r="F60" s="7">
        <f t="shared" ref="F60:F68" si="142">C60+20+E60-60</f>
        <v>210</v>
      </c>
      <c r="G60" s="7">
        <f t="shared" ref="G60:G68" si="143">C60-20</f>
        <v>80</v>
      </c>
      <c r="H60" s="7">
        <f t="shared" si="127"/>
        <v>227.5</v>
      </c>
      <c r="I60" s="7">
        <f t="shared" ref="I60:I68" si="144">2*P60+E60</f>
        <v>247.66196710091648</v>
      </c>
      <c r="J60" s="7">
        <f>J59</f>
        <v>1.75</v>
      </c>
      <c r="K60" s="52">
        <v>35</v>
      </c>
      <c r="L60" s="7">
        <f>K60-D60</f>
        <v>30</v>
      </c>
      <c r="M60" s="7">
        <f t="shared" si="128"/>
        <v>277.72621894323123</v>
      </c>
      <c r="N60" s="7">
        <f t="shared" si="129"/>
        <v>159.29721494270896</v>
      </c>
      <c r="O60" s="7">
        <f t="shared" si="130"/>
        <v>2.1363555303325481</v>
      </c>
      <c r="P60" s="9">
        <f t="shared" si="131"/>
        <v>48.830983550458242</v>
      </c>
      <c r="Q60" s="9">
        <f t="shared" si="132"/>
        <v>108.06781375085265</v>
      </c>
      <c r="R60" s="9">
        <f t="shared" ref="R60:R101" si="145">G60/U60+P60</f>
        <v>71.397395055370396</v>
      </c>
      <c r="S60" s="7">
        <f>10/COS(K60*PI()/180)</f>
        <v>12.207745887614561</v>
      </c>
      <c r="T60" s="7">
        <f t="shared" ref="T60:T68" si="146">10/COS(ATAN((N60+R60-Q60)/H60))</f>
        <v>11.360199637149304</v>
      </c>
      <c r="U60" s="36">
        <f t="shared" ref="U60:U101" si="147">(4+SIN(K60*PI()/180)/J60)*COS(K60*PI()/180)</f>
        <v>3.5450917830947986</v>
      </c>
      <c r="V60" s="44">
        <f t="shared" ref="V60:V68" si="148">(P60*J60*(F60^2-G60^2)/2+J60*(F60^3-G60^3)/(6*U60))/1000000</f>
        <v>2.3306218301808115</v>
      </c>
      <c r="W60" s="44">
        <f>(J60*(P60+S60+T60)*(F60-G60)*60+J60*(F60^2-G60^2)*60/(2*U60))/1000000</f>
        <v>1.5465525065154992</v>
      </c>
      <c r="X60" s="81">
        <v>0</v>
      </c>
      <c r="Y60" s="11">
        <f>X60+D60</f>
        <v>5</v>
      </c>
      <c r="Z60" s="7">
        <f t="shared" si="133"/>
        <v>227.5</v>
      </c>
      <c r="AA60" s="7">
        <f t="shared" si="134"/>
        <v>0</v>
      </c>
      <c r="AB60" s="36">
        <f t="shared" si="135"/>
        <v>1.75</v>
      </c>
      <c r="AC60" s="9">
        <f t="shared" ref="AC60:AC68" si="149">40/COS(ABS(X60)*PI()/180)</f>
        <v>40</v>
      </c>
      <c r="AD60" s="9">
        <f t="shared" si="136"/>
        <v>92.5</v>
      </c>
      <c r="AE60" s="9">
        <f t="shared" si="137"/>
        <v>60</v>
      </c>
      <c r="AF60" s="7">
        <f>10/COS(X60*PI()/180)</f>
        <v>10</v>
      </c>
      <c r="AG60" s="7">
        <f t="shared" si="138"/>
        <v>10.101525445522107</v>
      </c>
      <c r="AH60" s="16">
        <f t="shared" si="139"/>
        <v>4</v>
      </c>
      <c r="AI60" s="44">
        <f t="shared" si="140"/>
        <v>1.9574479166666665</v>
      </c>
      <c r="AJ60" s="44">
        <f t="shared" ref="AJ60:AJ68" si="150">(J60*(AC60+AF60+AG60)*(F60-G60)*60+J60*(F60^2-G60^2)*60/(2*AH60))/1000000</f>
        <v>1.3151983223313768</v>
      </c>
      <c r="AK60" s="55">
        <f t="shared" ref="AK60:AK68" si="151">(0.2*0.4-0.05*0.05/2)*(I60/100+0.1)</f>
        <v>0.20290879909197179</v>
      </c>
      <c r="AL60" s="52">
        <f t="shared" si="141"/>
        <v>0.94624557570178336</v>
      </c>
      <c r="AM60" s="52">
        <f t="shared" ref="AM60:AM68" si="152">0.6*0.6*(I60/100+0.2)</f>
        <v>0.96358308156329942</v>
      </c>
      <c r="AN60" s="85">
        <f>IF(X60&gt;0,(E60+E60+N60+AA60)*H60/2/10000*0.4+(E60+N60+AA60+R60+T60+AE60+AG60)/100*2*0.4,(E60+E60+N60-AA60)*H60/2/10000*0.4+(E60+N60-AA60+R60+T60+AE60+AG60)/100*2*0.4)</f>
        <v>5.7870530086353318</v>
      </c>
      <c r="AO60" s="86">
        <f>IF(X60&gt;0,(E60+N60+AA60+R60+T60+AE60+AG60)/100*0.8*0.4,(E60+N60-AA60+R60+T60+AE60+AG60)/100*0.8*0.4)</f>
        <v>1.4789002722584026</v>
      </c>
    </row>
    <row r="61" spans="1:41" s="1" customFormat="1" ht="26.1" customHeight="1">
      <c r="A61" s="4"/>
      <c r="B61" s="189"/>
      <c r="C61" s="7">
        <v>100</v>
      </c>
      <c r="D61" s="7">
        <v>10</v>
      </c>
      <c r="E61" s="7">
        <v>150</v>
      </c>
      <c r="F61" s="7">
        <f t="shared" si="142"/>
        <v>210</v>
      </c>
      <c r="G61" s="7">
        <f t="shared" si="143"/>
        <v>80</v>
      </c>
      <c r="H61" s="7">
        <f t="shared" si="127"/>
        <v>227.5</v>
      </c>
      <c r="I61" s="7">
        <f t="shared" si="144"/>
        <v>247.66196710091648</v>
      </c>
      <c r="J61" s="7">
        <f t="shared" ref="J61:J68" si="153">J60</f>
        <v>1.75</v>
      </c>
      <c r="K61" s="52">
        <v>35</v>
      </c>
      <c r="L61" s="7">
        <f>K61-D61</f>
        <v>25</v>
      </c>
      <c r="M61" s="7">
        <f t="shared" si="128"/>
        <v>277.72621894323123</v>
      </c>
      <c r="N61" s="7">
        <f t="shared" si="129"/>
        <v>159.29721494270896</v>
      </c>
      <c r="O61" s="7">
        <f t="shared" si="130"/>
        <v>2.1363555303325481</v>
      </c>
      <c r="P61" s="9">
        <f t="shared" si="131"/>
        <v>48.830983550458242</v>
      </c>
      <c r="Q61" s="9">
        <f t="shared" si="132"/>
        <v>108.06781375085265</v>
      </c>
      <c r="R61" s="9">
        <f t="shared" si="145"/>
        <v>71.397395055370396</v>
      </c>
      <c r="S61" s="7">
        <f>10/COS(K61*PI()/180)</f>
        <v>12.207745887614561</v>
      </c>
      <c r="T61" s="7">
        <f t="shared" si="146"/>
        <v>11.360199637149304</v>
      </c>
      <c r="U61" s="36">
        <f t="shared" si="147"/>
        <v>3.5450917830947986</v>
      </c>
      <c r="V61" s="44">
        <f t="shared" si="148"/>
        <v>2.3306218301808115</v>
      </c>
      <c r="W61" s="44">
        <f t="shared" ref="W61:W68" si="154">(J61*(P61+S61+T61)*(F61-G61)*60+J61*(F61^2-G61^2)*60/(2*U61))/1000000</f>
        <v>1.5465525065154992</v>
      </c>
      <c r="X61" s="81">
        <v>0</v>
      </c>
      <c r="Y61" s="11">
        <f>X61+D61</f>
        <v>10</v>
      </c>
      <c r="Z61" s="7">
        <f t="shared" si="133"/>
        <v>227.5</v>
      </c>
      <c r="AA61" s="7">
        <f t="shared" si="134"/>
        <v>0</v>
      </c>
      <c r="AB61" s="36">
        <f t="shared" si="135"/>
        <v>1.75</v>
      </c>
      <c r="AC61" s="9">
        <f t="shared" si="149"/>
        <v>40</v>
      </c>
      <c r="AD61" s="9">
        <f t="shared" si="136"/>
        <v>92.5</v>
      </c>
      <c r="AE61" s="9">
        <f t="shared" si="137"/>
        <v>60</v>
      </c>
      <c r="AF61" s="7">
        <f t="shared" ref="AF61:AF67" si="155">10/COS(X61*PI()/180)</f>
        <v>10</v>
      </c>
      <c r="AG61" s="7">
        <f t="shared" si="138"/>
        <v>10.101525445522107</v>
      </c>
      <c r="AH61" s="16">
        <f t="shared" si="139"/>
        <v>4</v>
      </c>
      <c r="AI61" s="44">
        <f t="shared" si="140"/>
        <v>1.9574479166666665</v>
      </c>
      <c r="AJ61" s="44">
        <f t="shared" si="150"/>
        <v>1.3151983223313768</v>
      </c>
      <c r="AK61" s="55">
        <f t="shared" si="151"/>
        <v>0.20290879909197179</v>
      </c>
      <c r="AL61" s="52">
        <f t="shared" si="141"/>
        <v>0.94624557570178336</v>
      </c>
      <c r="AM61" s="52">
        <f t="shared" si="152"/>
        <v>0.96358308156329942</v>
      </c>
      <c r="AN61" s="85">
        <f>IF(X61&gt;0,(E61+E61+N61+AA61)*H61/2/10000*0.4+(E61+N61+AA61+R61+T61+AE61+AG61)/100*2*0.4,(E61+E61+N61-AA61)*H61/2/10000*0.4+(E61+N61-AA61+R61+T61+AE61+AG61)/100*2*0.4)</f>
        <v>5.7870530086353318</v>
      </c>
      <c r="AO61" s="86">
        <f>IF(X61&gt;0,(E61+N61+AA61+R61+T61+AE61+AG61)/100*0.8*0.4,(E61+N61-AA61+R61+T61+AE61+AG61)/100*0.8*0.4)</f>
        <v>1.4789002722584026</v>
      </c>
    </row>
    <row r="62" spans="1:41" s="1" customFormat="1" ht="26.1" customHeight="1">
      <c r="A62" s="4"/>
      <c r="B62" s="189"/>
      <c r="C62" s="7">
        <v>100</v>
      </c>
      <c r="D62" s="7">
        <v>15</v>
      </c>
      <c r="E62" s="7">
        <v>150</v>
      </c>
      <c r="F62" s="7">
        <f t="shared" si="142"/>
        <v>210</v>
      </c>
      <c r="G62" s="7">
        <f t="shared" si="143"/>
        <v>80</v>
      </c>
      <c r="H62" s="7">
        <f t="shared" si="127"/>
        <v>227.5</v>
      </c>
      <c r="I62" s="7">
        <f t="shared" si="144"/>
        <v>247.66196710091648</v>
      </c>
      <c r="J62" s="7">
        <f t="shared" si="153"/>
        <v>1.75</v>
      </c>
      <c r="K62" s="52">
        <v>35</v>
      </c>
      <c r="L62" s="7">
        <f>K62-D62</f>
        <v>20</v>
      </c>
      <c r="M62" s="7">
        <f t="shared" si="128"/>
        <v>277.72621894323123</v>
      </c>
      <c r="N62" s="7">
        <f t="shared" si="129"/>
        <v>159.29721494270896</v>
      </c>
      <c r="O62" s="7">
        <f t="shared" si="130"/>
        <v>2.1363555303325481</v>
      </c>
      <c r="P62" s="9">
        <f t="shared" si="131"/>
        <v>48.830983550458242</v>
      </c>
      <c r="Q62" s="9">
        <f t="shared" si="132"/>
        <v>108.06781375085265</v>
      </c>
      <c r="R62" s="9">
        <f t="shared" si="145"/>
        <v>71.397395055370396</v>
      </c>
      <c r="S62" s="7">
        <f>10/COS(K62*PI()/180)</f>
        <v>12.207745887614561</v>
      </c>
      <c r="T62" s="7">
        <f t="shared" si="146"/>
        <v>11.360199637149304</v>
      </c>
      <c r="U62" s="36">
        <f t="shared" si="147"/>
        <v>3.5450917830947986</v>
      </c>
      <c r="V62" s="44">
        <f t="shared" si="148"/>
        <v>2.3306218301808115</v>
      </c>
      <c r="W62" s="44">
        <f t="shared" si="154"/>
        <v>1.5465525065154992</v>
      </c>
      <c r="X62" s="81">
        <v>0</v>
      </c>
      <c r="Y62" s="11">
        <f>X62+D62</f>
        <v>15</v>
      </c>
      <c r="Z62" s="7">
        <f t="shared" si="133"/>
        <v>227.5</v>
      </c>
      <c r="AA62" s="7">
        <f t="shared" si="134"/>
        <v>0</v>
      </c>
      <c r="AB62" s="36">
        <f t="shared" si="135"/>
        <v>1.75</v>
      </c>
      <c r="AC62" s="9">
        <f t="shared" si="149"/>
        <v>40</v>
      </c>
      <c r="AD62" s="9">
        <f t="shared" si="136"/>
        <v>92.5</v>
      </c>
      <c r="AE62" s="9">
        <f t="shared" si="137"/>
        <v>60</v>
      </c>
      <c r="AF62" s="7">
        <f t="shared" si="155"/>
        <v>10</v>
      </c>
      <c r="AG62" s="7">
        <f t="shared" si="138"/>
        <v>10.101525445522107</v>
      </c>
      <c r="AH62" s="16">
        <f t="shared" si="139"/>
        <v>4</v>
      </c>
      <c r="AI62" s="44">
        <f t="shared" si="140"/>
        <v>1.9574479166666665</v>
      </c>
      <c r="AJ62" s="44">
        <f t="shared" si="150"/>
        <v>1.3151983223313768</v>
      </c>
      <c r="AK62" s="55">
        <f t="shared" si="151"/>
        <v>0.20290879909197179</v>
      </c>
      <c r="AL62" s="52">
        <f t="shared" si="141"/>
        <v>0.94624557570178336</v>
      </c>
      <c r="AM62" s="52">
        <f t="shared" si="152"/>
        <v>0.96358308156329942</v>
      </c>
      <c r="AN62" s="85">
        <f>IF(X62&gt;0,(E62+E62+N62+AA62)*H62/2/10000*0.4+(E62+N62+AA62+R62+T62+AE62+AG62)/100*2*0.4,(E62+E62+N62-AA62)*H62/2/10000*0.4+(E62+N62-AA62+R62+T62+AE62+AG62)/100*2*0.4)</f>
        <v>5.7870530086353318</v>
      </c>
      <c r="AO62" s="86">
        <f>IF(X62&gt;0,(E62+N62+AA62+R62+T62+AE62+AG62)/100*0.8*0.4,(E62+N62-AA62+R62+T62+AE62+AG62)/100*0.8*0.4)</f>
        <v>1.4789002722584026</v>
      </c>
    </row>
    <row r="63" spans="1:41" s="1" customFormat="1" ht="26.1" customHeight="1">
      <c r="B63" s="189"/>
      <c r="C63" s="7">
        <v>100</v>
      </c>
      <c r="D63" s="7">
        <v>20</v>
      </c>
      <c r="E63" s="7">
        <v>150</v>
      </c>
      <c r="F63" s="7">
        <f t="shared" si="142"/>
        <v>210</v>
      </c>
      <c r="G63" s="7">
        <f t="shared" si="143"/>
        <v>80</v>
      </c>
      <c r="H63" s="7">
        <f t="shared" si="127"/>
        <v>227.5</v>
      </c>
      <c r="I63" s="7">
        <f t="shared" si="144"/>
        <v>247.66196710091648</v>
      </c>
      <c r="J63" s="7">
        <f t="shared" si="153"/>
        <v>1.75</v>
      </c>
      <c r="K63" s="52">
        <v>35</v>
      </c>
      <c r="L63" s="7">
        <f t="shared" ref="L63:L71" si="156">K63-D63</f>
        <v>15</v>
      </c>
      <c r="M63" s="7">
        <f t="shared" si="128"/>
        <v>277.72621894323123</v>
      </c>
      <c r="N63" s="7">
        <f t="shared" si="129"/>
        <v>159.29721494270896</v>
      </c>
      <c r="O63" s="7">
        <f t="shared" si="130"/>
        <v>2.1363555303325481</v>
      </c>
      <c r="P63" s="9">
        <f t="shared" si="131"/>
        <v>48.830983550458242</v>
      </c>
      <c r="Q63" s="9">
        <f t="shared" si="132"/>
        <v>108.06781375085265</v>
      </c>
      <c r="R63" s="9">
        <f t="shared" si="145"/>
        <v>71.397395055370396</v>
      </c>
      <c r="S63" s="7">
        <f t="shared" ref="S63:S69" si="157">10/COS(K63*PI()/180)</f>
        <v>12.207745887614561</v>
      </c>
      <c r="T63" s="7">
        <f t="shared" si="146"/>
        <v>11.360199637149304</v>
      </c>
      <c r="U63" s="36">
        <f t="shared" si="147"/>
        <v>3.5450917830947986</v>
      </c>
      <c r="V63" s="44">
        <f t="shared" si="148"/>
        <v>2.3306218301808115</v>
      </c>
      <c r="W63" s="44">
        <f t="shared" si="154"/>
        <v>1.5465525065154992</v>
      </c>
      <c r="X63" s="81">
        <v>0</v>
      </c>
      <c r="Y63" s="11">
        <f t="shared" ref="Y63:Y68" si="158">X63+D63</f>
        <v>20</v>
      </c>
      <c r="Z63" s="7">
        <f t="shared" si="133"/>
        <v>227.5</v>
      </c>
      <c r="AA63" s="7">
        <f t="shared" si="134"/>
        <v>0</v>
      </c>
      <c r="AB63" s="36">
        <f t="shared" si="135"/>
        <v>1.75</v>
      </c>
      <c r="AC63" s="9">
        <f t="shared" si="149"/>
        <v>40</v>
      </c>
      <c r="AD63" s="9">
        <f t="shared" si="136"/>
        <v>92.5</v>
      </c>
      <c r="AE63" s="9">
        <f t="shared" si="137"/>
        <v>60</v>
      </c>
      <c r="AF63" s="7">
        <f t="shared" si="155"/>
        <v>10</v>
      </c>
      <c r="AG63" s="7">
        <f t="shared" si="138"/>
        <v>10.101525445522107</v>
      </c>
      <c r="AH63" s="16">
        <f t="shared" si="139"/>
        <v>4</v>
      </c>
      <c r="AI63" s="44">
        <f t="shared" si="140"/>
        <v>1.9574479166666665</v>
      </c>
      <c r="AJ63" s="44">
        <f t="shared" si="150"/>
        <v>1.3151983223313768</v>
      </c>
      <c r="AK63" s="55">
        <f t="shared" si="151"/>
        <v>0.20290879909197179</v>
      </c>
      <c r="AL63" s="52">
        <f t="shared" si="141"/>
        <v>0.94624557570178336</v>
      </c>
      <c r="AM63" s="52">
        <f t="shared" si="152"/>
        <v>0.96358308156329942</v>
      </c>
      <c r="AN63" s="85">
        <f t="shared" ref="AN63:AN68" si="159">IF(X63&gt;0,(E63+E63+N63+AA63)*H63/2/10000*0.4+(E63+N63+AA63+R63+T63+AE63+AG63)/100*2*0.4,(E63+E63+N63-AA63)*H63/2/10000*0.4+(E63+N63-AA63+R63+T63+AE63+AG63)/100*2*0.4)</f>
        <v>5.7870530086353318</v>
      </c>
      <c r="AO63" s="86">
        <f t="shared" ref="AO63:AO68" si="160">IF(X63&gt;0,(E63+N63+AA63+R63+T63+AE63+AG63)/100*0.8*0.4,(E63+N63-AA63+R63+T63+AE63+AG63)/100*0.8*0.4)</f>
        <v>1.4789002722584026</v>
      </c>
    </row>
    <row r="64" spans="1:41" s="1" customFormat="1" ht="26.1" customHeight="1">
      <c r="B64" s="189"/>
      <c r="C64" s="7">
        <v>100</v>
      </c>
      <c r="D64" s="7">
        <v>25</v>
      </c>
      <c r="E64" s="7">
        <v>150</v>
      </c>
      <c r="F64" s="7">
        <f t="shared" si="142"/>
        <v>210</v>
      </c>
      <c r="G64" s="7">
        <f t="shared" si="143"/>
        <v>80</v>
      </c>
      <c r="H64" s="7">
        <f t="shared" si="127"/>
        <v>227.5</v>
      </c>
      <c r="I64" s="7">
        <f t="shared" si="144"/>
        <v>289.47574364968784</v>
      </c>
      <c r="J64" s="7">
        <f t="shared" si="153"/>
        <v>1.75</v>
      </c>
      <c r="K64" s="52">
        <v>55</v>
      </c>
      <c r="L64" s="7">
        <f t="shared" si="156"/>
        <v>30</v>
      </c>
      <c r="M64" s="7">
        <f t="shared" si="128"/>
        <v>396.63414600379974</v>
      </c>
      <c r="N64" s="7">
        <f t="shared" si="129"/>
        <v>324.90367153383102</v>
      </c>
      <c r="O64" s="7">
        <f t="shared" si="130"/>
        <v>3.0510318923369213</v>
      </c>
      <c r="P64" s="9">
        <f t="shared" si="131"/>
        <v>69.737871824843907</v>
      </c>
      <c r="Q64" s="9">
        <f t="shared" si="132"/>
        <v>151.67983864702953</v>
      </c>
      <c r="R64" s="9">
        <f t="shared" si="145"/>
        <v>100.95385918567652</v>
      </c>
      <c r="S64" s="7">
        <f t="shared" si="157"/>
        <v>17.434467956210977</v>
      </c>
      <c r="T64" s="7">
        <f t="shared" si="146"/>
        <v>15.660302686018976</v>
      </c>
      <c r="U64" s="36">
        <f t="shared" si="147"/>
        <v>2.5627893513430156</v>
      </c>
      <c r="V64" s="44">
        <f t="shared" si="148"/>
        <v>3.2961867519988468</v>
      </c>
      <c r="W64" s="44">
        <f t="shared" si="154"/>
        <v>2.1759686069746582</v>
      </c>
      <c r="X64" s="82">
        <v>-20</v>
      </c>
      <c r="Y64" s="11">
        <f t="shared" si="158"/>
        <v>5</v>
      </c>
      <c r="Z64" s="7">
        <f t="shared" si="133"/>
        <v>242.10044323827</v>
      </c>
      <c r="AA64" s="7">
        <f t="shared" si="134"/>
        <v>82.803228295561027</v>
      </c>
      <c r="AB64" s="36">
        <f t="shared" si="135"/>
        <v>1.8623111018328462</v>
      </c>
      <c r="AC64" s="9">
        <f t="shared" si="149"/>
        <v>42.567110899036486</v>
      </c>
      <c r="AD64" s="9">
        <f t="shared" si="136"/>
        <v>101.30644922744129</v>
      </c>
      <c r="AE64" s="9">
        <f t="shared" si="137"/>
        <v>64.944001690809742</v>
      </c>
      <c r="AF64" s="7">
        <f t="shared" si="155"/>
        <v>10.641777724759121</v>
      </c>
      <c r="AG64" s="7">
        <f t="shared" si="138"/>
        <v>11.288807973121616</v>
      </c>
      <c r="AH64" s="16">
        <f t="shared" si="139"/>
        <v>3.5751168803760511</v>
      </c>
      <c r="AI64" s="44">
        <f t="shared" si="140"/>
        <v>2.1179471138864296</v>
      </c>
      <c r="AJ64" s="44">
        <f t="shared" si="150"/>
        <v>1.4340118222931353</v>
      </c>
      <c r="AK64" s="55">
        <f t="shared" si="151"/>
        <v>0.23583714812412923</v>
      </c>
      <c r="AL64" s="52">
        <f t="shared" si="141"/>
        <v>1.2974812987114626</v>
      </c>
      <c r="AM64" s="52">
        <f t="shared" si="152"/>
        <v>1.1141126771388763</v>
      </c>
      <c r="AN64" s="85">
        <f t="shared" si="159"/>
        <v>7.1461363349253038</v>
      </c>
      <c r="AO64" s="86">
        <f t="shared" si="160"/>
        <v>1.8718317272764702</v>
      </c>
    </row>
    <row r="65" spans="1:41" s="1" customFormat="1" ht="26.1" customHeight="1">
      <c r="B65" s="189"/>
      <c r="C65" s="7">
        <v>100</v>
      </c>
      <c r="D65" s="7">
        <v>30</v>
      </c>
      <c r="E65" s="7">
        <v>150</v>
      </c>
      <c r="F65" s="7">
        <f t="shared" si="142"/>
        <v>210</v>
      </c>
      <c r="G65" s="7">
        <f t="shared" si="143"/>
        <v>80</v>
      </c>
      <c r="H65" s="7">
        <f t="shared" si="127"/>
        <v>227.5</v>
      </c>
      <c r="I65" s="7">
        <f t="shared" si="144"/>
        <v>289.47574364968784</v>
      </c>
      <c r="J65" s="7">
        <f t="shared" si="153"/>
        <v>1.75</v>
      </c>
      <c r="K65" s="52">
        <v>55</v>
      </c>
      <c r="L65" s="7">
        <f t="shared" si="156"/>
        <v>25</v>
      </c>
      <c r="M65" s="7">
        <f t="shared" si="128"/>
        <v>396.63414600379974</v>
      </c>
      <c r="N65" s="7">
        <f t="shared" si="129"/>
        <v>324.90367153383102</v>
      </c>
      <c r="O65" s="7">
        <f t="shared" si="130"/>
        <v>3.0510318923369213</v>
      </c>
      <c r="P65" s="9">
        <f t="shared" si="131"/>
        <v>69.737871824843907</v>
      </c>
      <c r="Q65" s="9">
        <f t="shared" si="132"/>
        <v>151.67983864702953</v>
      </c>
      <c r="R65" s="9">
        <f t="shared" si="145"/>
        <v>100.95385918567652</v>
      </c>
      <c r="S65" s="7">
        <f t="shared" si="157"/>
        <v>17.434467956210977</v>
      </c>
      <c r="T65" s="7">
        <f t="shared" si="146"/>
        <v>15.660302686018976</v>
      </c>
      <c r="U65" s="36">
        <f t="shared" si="147"/>
        <v>2.5627893513430156</v>
      </c>
      <c r="V65" s="44">
        <f t="shared" si="148"/>
        <v>3.2961867519988468</v>
      </c>
      <c r="W65" s="44">
        <f t="shared" si="154"/>
        <v>2.1759686069746582</v>
      </c>
      <c r="X65" s="82">
        <v>-20</v>
      </c>
      <c r="Y65" s="11">
        <f t="shared" si="158"/>
        <v>10</v>
      </c>
      <c r="Z65" s="7">
        <f t="shared" si="133"/>
        <v>242.10044323827</v>
      </c>
      <c r="AA65" s="7">
        <f t="shared" si="134"/>
        <v>82.803228295561027</v>
      </c>
      <c r="AB65" s="36">
        <f t="shared" si="135"/>
        <v>1.8623111018328462</v>
      </c>
      <c r="AC65" s="9">
        <f t="shared" si="149"/>
        <v>42.567110899036486</v>
      </c>
      <c r="AD65" s="9">
        <f t="shared" si="136"/>
        <v>101.30644922744129</v>
      </c>
      <c r="AE65" s="9">
        <f t="shared" si="137"/>
        <v>64.944001690809742</v>
      </c>
      <c r="AF65" s="7">
        <f t="shared" si="155"/>
        <v>10.641777724759121</v>
      </c>
      <c r="AG65" s="7">
        <f t="shared" si="138"/>
        <v>11.288807973121616</v>
      </c>
      <c r="AH65" s="16">
        <f t="shared" si="139"/>
        <v>3.5751168803760511</v>
      </c>
      <c r="AI65" s="44">
        <f t="shared" si="140"/>
        <v>2.1179471138864296</v>
      </c>
      <c r="AJ65" s="44">
        <f t="shared" si="150"/>
        <v>1.4340118222931353</v>
      </c>
      <c r="AK65" s="55">
        <f t="shared" si="151"/>
        <v>0.23583714812412923</v>
      </c>
      <c r="AL65" s="52">
        <f t="shared" si="141"/>
        <v>1.2974812987114626</v>
      </c>
      <c r="AM65" s="52">
        <f t="shared" si="152"/>
        <v>1.1141126771388763</v>
      </c>
      <c r="AN65" s="85">
        <f t="shared" si="159"/>
        <v>7.1461363349253038</v>
      </c>
      <c r="AO65" s="86">
        <f t="shared" si="160"/>
        <v>1.8718317272764702</v>
      </c>
    </row>
    <row r="66" spans="1:41" s="1" customFormat="1" ht="26.1" customHeight="1">
      <c r="B66" s="189"/>
      <c r="C66" s="7">
        <v>100</v>
      </c>
      <c r="D66" s="7">
        <v>35</v>
      </c>
      <c r="E66" s="7">
        <v>150</v>
      </c>
      <c r="F66" s="7">
        <f t="shared" si="142"/>
        <v>210</v>
      </c>
      <c r="G66" s="7">
        <f t="shared" si="143"/>
        <v>80</v>
      </c>
      <c r="H66" s="7">
        <f t="shared" si="127"/>
        <v>227.5</v>
      </c>
      <c r="I66" s="7">
        <f t="shared" si="144"/>
        <v>289.47574364968784</v>
      </c>
      <c r="J66" s="7">
        <f t="shared" si="153"/>
        <v>1.75</v>
      </c>
      <c r="K66" s="52">
        <v>55</v>
      </c>
      <c r="L66" s="7">
        <f t="shared" si="156"/>
        <v>20</v>
      </c>
      <c r="M66" s="7">
        <f t="shared" si="128"/>
        <v>396.63414600379974</v>
      </c>
      <c r="N66" s="7">
        <f t="shared" si="129"/>
        <v>324.90367153383102</v>
      </c>
      <c r="O66" s="7">
        <f t="shared" si="130"/>
        <v>3.0510318923369213</v>
      </c>
      <c r="P66" s="9">
        <f t="shared" si="131"/>
        <v>69.737871824843907</v>
      </c>
      <c r="Q66" s="9">
        <f t="shared" si="132"/>
        <v>151.67983864702953</v>
      </c>
      <c r="R66" s="9">
        <f t="shared" si="145"/>
        <v>100.95385918567652</v>
      </c>
      <c r="S66" s="7">
        <f t="shared" si="157"/>
        <v>17.434467956210977</v>
      </c>
      <c r="T66" s="7">
        <f t="shared" si="146"/>
        <v>15.660302686018976</v>
      </c>
      <c r="U66" s="36">
        <f t="shared" si="147"/>
        <v>2.5627893513430156</v>
      </c>
      <c r="V66" s="44">
        <f t="shared" si="148"/>
        <v>3.2961867519988468</v>
      </c>
      <c r="W66" s="44">
        <f t="shared" si="154"/>
        <v>2.1759686069746582</v>
      </c>
      <c r="X66" s="82">
        <v>-20</v>
      </c>
      <c r="Y66" s="11">
        <f t="shared" si="158"/>
        <v>15</v>
      </c>
      <c r="Z66" s="7">
        <f t="shared" si="133"/>
        <v>242.10044323827</v>
      </c>
      <c r="AA66" s="7">
        <f t="shared" si="134"/>
        <v>82.803228295561027</v>
      </c>
      <c r="AB66" s="36">
        <f t="shared" si="135"/>
        <v>1.8623111018328462</v>
      </c>
      <c r="AC66" s="9">
        <f t="shared" si="149"/>
        <v>42.567110899036486</v>
      </c>
      <c r="AD66" s="9">
        <f t="shared" si="136"/>
        <v>101.30644922744129</v>
      </c>
      <c r="AE66" s="9">
        <f t="shared" si="137"/>
        <v>64.944001690809742</v>
      </c>
      <c r="AF66" s="7">
        <f t="shared" si="155"/>
        <v>10.641777724759121</v>
      </c>
      <c r="AG66" s="7">
        <f t="shared" si="138"/>
        <v>11.288807973121616</v>
      </c>
      <c r="AH66" s="16">
        <f t="shared" si="139"/>
        <v>3.5751168803760511</v>
      </c>
      <c r="AI66" s="44">
        <f t="shared" si="140"/>
        <v>2.1179471138864296</v>
      </c>
      <c r="AJ66" s="44">
        <f t="shared" si="150"/>
        <v>1.4340118222931353</v>
      </c>
      <c r="AK66" s="55">
        <f t="shared" si="151"/>
        <v>0.23583714812412923</v>
      </c>
      <c r="AL66" s="52">
        <f t="shared" si="141"/>
        <v>1.2974812987114626</v>
      </c>
      <c r="AM66" s="52">
        <f t="shared" si="152"/>
        <v>1.1141126771388763</v>
      </c>
      <c r="AN66" s="85">
        <f t="shared" si="159"/>
        <v>7.1461363349253038</v>
      </c>
      <c r="AO66" s="86">
        <f t="shared" si="160"/>
        <v>1.8718317272764702</v>
      </c>
    </row>
    <row r="67" spans="1:41" s="1" customFormat="1" ht="26.1" customHeight="1">
      <c r="B67" s="189"/>
      <c r="C67" s="7">
        <v>100</v>
      </c>
      <c r="D67" s="7">
        <v>40</v>
      </c>
      <c r="E67" s="7">
        <v>150</v>
      </c>
      <c r="F67" s="7">
        <f t="shared" si="142"/>
        <v>210</v>
      </c>
      <c r="G67" s="7">
        <f t="shared" si="143"/>
        <v>80</v>
      </c>
      <c r="H67" s="7">
        <f t="shared" si="127"/>
        <v>227.5</v>
      </c>
      <c r="I67" s="7">
        <f t="shared" si="144"/>
        <v>289.47574364968784</v>
      </c>
      <c r="J67" s="7">
        <f t="shared" si="153"/>
        <v>1.75</v>
      </c>
      <c r="K67" s="52">
        <v>55</v>
      </c>
      <c r="L67" s="7">
        <f t="shared" si="156"/>
        <v>15</v>
      </c>
      <c r="M67" s="7">
        <f t="shared" si="128"/>
        <v>396.63414600379974</v>
      </c>
      <c r="N67" s="7">
        <f t="shared" si="129"/>
        <v>324.90367153383102</v>
      </c>
      <c r="O67" s="7">
        <f t="shared" si="130"/>
        <v>3.0510318923369213</v>
      </c>
      <c r="P67" s="9">
        <f t="shared" si="131"/>
        <v>69.737871824843907</v>
      </c>
      <c r="Q67" s="9">
        <f t="shared" si="132"/>
        <v>151.67983864702953</v>
      </c>
      <c r="R67" s="9">
        <f t="shared" si="145"/>
        <v>100.95385918567652</v>
      </c>
      <c r="S67" s="7">
        <f t="shared" si="157"/>
        <v>17.434467956210977</v>
      </c>
      <c r="T67" s="7">
        <f t="shared" si="146"/>
        <v>15.660302686018976</v>
      </c>
      <c r="U67" s="36">
        <f t="shared" si="147"/>
        <v>2.5627893513430156</v>
      </c>
      <c r="V67" s="44">
        <f t="shared" si="148"/>
        <v>3.2961867519988468</v>
      </c>
      <c r="W67" s="44">
        <f t="shared" si="154"/>
        <v>2.1759686069746582</v>
      </c>
      <c r="X67" s="82">
        <v>-20</v>
      </c>
      <c r="Y67" s="11">
        <f t="shared" si="158"/>
        <v>20</v>
      </c>
      <c r="Z67" s="7">
        <f t="shared" si="133"/>
        <v>242.10044323827</v>
      </c>
      <c r="AA67" s="7">
        <f t="shared" si="134"/>
        <v>82.803228295561027</v>
      </c>
      <c r="AB67" s="36">
        <f t="shared" si="135"/>
        <v>1.8623111018328462</v>
      </c>
      <c r="AC67" s="9">
        <f t="shared" si="149"/>
        <v>42.567110899036486</v>
      </c>
      <c r="AD67" s="9">
        <f t="shared" si="136"/>
        <v>101.30644922744129</v>
      </c>
      <c r="AE67" s="9">
        <f t="shared" si="137"/>
        <v>64.944001690809742</v>
      </c>
      <c r="AF67" s="7">
        <f t="shared" si="155"/>
        <v>10.641777724759121</v>
      </c>
      <c r="AG67" s="7">
        <f t="shared" si="138"/>
        <v>11.288807973121616</v>
      </c>
      <c r="AH67" s="16">
        <f t="shared" si="139"/>
        <v>3.5751168803760511</v>
      </c>
      <c r="AI67" s="44">
        <f t="shared" si="140"/>
        <v>2.1179471138864296</v>
      </c>
      <c r="AJ67" s="44">
        <f t="shared" si="150"/>
        <v>1.4340118222931353</v>
      </c>
      <c r="AK67" s="55">
        <f t="shared" si="151"/>
        <v>0.23583714812412923</v>
      </c>
      <c r="AL67" s="52">
        <f t="shared" si="141"/>
        <v>1.2974812987114626</v>
      </c>
      <c r="AM67" s="52">
        <f t="shared" si="152"/>
        <v>1.1141126771388763</v>
      </c>
      <c r="AN67" s="85">
        <f t="shared" si="159"/>
        <v>7.1461363349253038</v>
      </c>
      <c r="AO67" s="86">
        <f t="shared" si="160"/>
        <v>1.8718317272764702</v>
      </c>
    </row>
    <row r="68" spans="1:41" s="1" customFormat="1" ht="26.1" customHeight="1" thickBot="1">
      <c r="B68" s="190"/>
      <c r="C68" s="12">
        <v>100</v>
      </c>
      <c r="D68" s="12">
        <v>45</v>
      </c>
      <c r="E68" s="12">
        <v>150</v>
      </c>
      <c r="F68" s="12">
        <f t="shared" si="142"/>
        <v>210</v>
      </c>
      <c r="G68" s="12">
        <f t="shared" si="143"/>
        <v>80</v>
      </c>
      <c r="H68" s="12">
        <f t="shared" si="127"/>
        <v>227.5</v>
      </c>
      <c r="I68" s="12">
        <f t="shared" si="144"/>
        <v>289.47574364968784</v>
      </c>
      <c r="J68" s="12">
        <f t="shared" si="153"/>
        <v>1.75</v>
      </c>
      <c r="K68" s="57">
        <v>55</v>
      </c>
      <c r="L68" s="12">
        <f t="shared" si="156"/>
        <v>10</v>
      </c>
      <c r="M68" s="12">
        <f t="shared" si="128"/>
        <v>396.63414600379974</v>
      </c>
      <c r="N68" s="12">
        <f t="shared" si="129"/>
        <v>324.90367153383102</v>
      </c>
      <c r="O68" s="12">
        <f t="shared" si="130"/>
        <v>3.0510318923369213</v>
      </c>
      <c r="P68" s="13">
        <f t="shared" si="131"/>
        <v>69.737871824843907</v>
      </c>
      <c r="Q68" s="13">
        <f t="shared" si="132"/>
        <v>151.67983864702953</v>
      </c>
      <c r="R68" s="13">
        <f t="shared" si="145"/>
        <v>100.95385918567652</v>
      </c>
      <c r="S68" s="12">
        <f t="shared" si="157"/>
        <v>17.434467956210977</v>
      </c>
      <c r="T68" s="12">
        <f t="shared" si="146"/>
        <v>15.660302686018976</v>
      </c>
      <c r="U68" s="37">
        <f t="shared" si="147"/>
        <v>2.5627893513430156</v>
      </c>
      <c r="V68" s="45">
        <f t="shared" si="148"/>
        <v>3.2961867519988468</v>
      </c>
      <c r="W68" s="45">
        <f t="shared" si="154"/>
        <v>2.1759686069746582</v>
      </c>
      <c r="X68" s="83">
        <v>-20</v>
      </c>
      <c r="Y68" s="14">
        <f t="shared" si="158"/>
        <v>25</v>
      </c>
      <c r="Z68" s="12">
        <f t="shared" si="133"/>
        <v>242.10044323827</v>
      </c>
      <c r="AA68" s="12">
        <f t="shared" si="134"/>
        <v>82.803228295561027</v>
      </c>
      <c r="AB68" s="37">
        <f t="shared" si="135"/>
        <v>1.8623111018328462</v>
      </c>
      <c r="AC68" s="13">
        <f t="shared" si="149"/>
        <v>42.567110899036486</v>
      </c>
      <c r="AD68" s="13">
        <f t="shared" si="136"/>
        <v>101.30644922744129</v>
      </c>
      <c r="AE68" s="13">
        <f t="shared" si="137"/>
        <v>64.944001690809742</v>
      </c>
      <c r="AF68" s="12">
        <f>10/COS(X68*PI()/180)</f>
        <v>10.641777724759121</v>
      </c>
      <c r="AG68" s="12">
        <f t="shared" si="138"/>
        <v>11.288807973121616</v>
      </c>
      <c r="AH68" s="17">
        <f t="shared" si="139"/>
        <v>3.5751168803760511</v>
      </c>
      <c r="AI68" s="45">
        <f t="shared" si="140"/>
        <v>2.1179471138864296</v>
      </c>
      <c r="AJ68" s="45">
        <f t="shared" si="150"/>
        <v>1.4340118222931353</v>
      </c>
      <c r="AK68" s="56">
        <f t="shared" si="151"/>
        <v>0.23583714812412923</v>
      </c>
      <c r="AL68" s="57">
        <f t="shared" si="141"/>
        <v>1.2974812987114626</v>
      </c>
      <c r="AM68" s="57">
        <f t="shared" si="152"/>
        <v>1.1141126771388763</v>
      </c>
      <c r="AN68" s="85">
        <f t="shared" si="159"/>
        <v>7.1461363349253038</v>
      </c>
      <c r="AO68" s="86">
        <f t="shared" si="160"/>
        <v>1.8718317272764702</v>
      </c>
    </row>
    <row r="69" spans="1:41" s="1" customFormat="1" ht="26.1" customHeight="1">
      <c r="A69" s="3"/>
      <c r="B69" s="188">
        <v>125</v>
      </c>
      <c r="C69" s="5">
        <v>125</v>
      </c>
      <c r="D69" s="5">
        <v>0</v>
      </c>
      <c r="E69" s="5">
        <v>150</v>
      </c>
      <c r="F69" s="5">
        <f>C69+20+E69-60</f>
        <v>235</v>
      </c>
      <c r="G69" s="5">
        <f>C69-20</f>
        <v>105</v>
      </c>
      <c r="H69" s="5">
        <f t="shared" si="127"/>
        <v>227.5</v>
      </c>
      <c r="I69" s="5">
        <f>2*P69+E69</f>
        <v>242.37604307034013</v>
      </c>
      <c r="J69" s="5">
        <v>1.75</v>
      </c>
      <c r="K69" s="51">
        <v>30</v>
      </c>
      <c r="L69" s="5">
        <f t="shared" si="156"/>
        <v>30</v>
      </c>
      <c r="M69" s="5">
        <f t="shared" si="128"/>
        <v>262.69437248127969</v>
      </c>
      <c r="N69" s="5">
        <f t="shared" si="129"/>
        <v>131.34718624063984</v>
      </c>
      <c r="O69" s="5">
        <f t="shared" si="130"/>
        <v>2.0207259421636898</v>
      </c>
      <c r="P69" s="24">
        <f t="shared" si="131"/>
        <v>46.188021535170058</v>
      </c>
      <c r="Q69" s="24">
        <f t="shared" si="132"/>
        <v>109.50410105629902</v>
      </c>
      <c r="R69" s="24">
        <f t="shared" si="145"/>
        <v>74.478184725461716</v>
      </c>
      <c r="S69" s="5">
        <f t="shared" si="157"/>
        <v>11.547005383792515</v>
      </c>
      <c r="T69" s="5">
        <f>10/COS(ATAN((N69+R69-Q69)/H69))</f>
        <v>10.859370420329435</v>
      </c>
      <c r="U69" s="35">
        <f t="shared" si="147"/>
        <v>3.7115374447904514</v>
      </c>
      <c r="V69" s="25">
        <f>(P69*J69*(F69^2-G69^2)/2+J69*(F69^3-G69^3)/(6*U69))/1000000</f>
        <v>2.7152017369006054</v>
      </c>
      <c r="W69" s="25">
        <f>(J69*(P69+S69+T69)*(F69-G69)*60+J69*(F69^2-G69^2)*60/(2*U69))/1000000</f>
        <v>1.5615261301867818</v>
      </c>
      <c r="X69" s="80">
        <v>30</v>
      </c>
      <c r="Y69" s="72">
        <f>X69+D69</f>
        <v>30</v>
      </c>
      <c r="Z69" s="5">
        <f t="shared" si="133"/>
        <v>262.69437248127969</v>
      </c>
      <c r="AA69" s="5">
        <f t="shared" si="134"/>
        <v>131.34718624063984</v>
      </c>
      <c r="AB69" s="35">
        <f t="shared" si="135"/>
        <v>2.0207259421636898</v>
      </c>
      <c r="AC69" s="24">
        <f>40/COS(ABS(X69)*PI()/180)</f>
        <v>46.188021535170058</v>
      </c>
      <c r="AD69" s="24">
        <f t="shared" si="136"/>
        <v>109.50410105629902</v>
      </c>
      <c r="AE69" s="24">
        <f t="shared" si="137"/>
        <v>74.478184725461716</v>
      </c>
      <c r="AF69" s="5">
        <f>10/COS(X69*PI()/180)</f>
        <v>11.547005383792515</v>
      </c>
      <c r="AG69" s="5">
        <f t="shared" si="138"/>
        <v>10.859370420329435</v>
      </c>
      <c r="AH69" s="26">
        <f t="shared" si="139"/>
        <v>3.7115374447904514</v>
      </c>
      <c r="AI69" s="25">
        <f t="shared" si="140"/>
        <v>2.7152017369006054</v>
      </c>
      <c r="AJ69" s="25">
        <f>(J69*(AC69+AF69+AG69)*(F69-G69)*60+J69*(F69^2-G69^2)*60/(2*AH69))/1000000</f>
        <v>1.5615261301867818</v>
      </c>
      <c r="AK69" s="54">
        <f>(0.2*0.4-0.05*0.05/2)*(I69/100+0.1)</f>
        <v>0.19874613391789292</v>
      </c>
      <c r="AL69" s="51">
        <f t="shared" si="141"/>
        <v>1.1442198569152822</v>
      </c>
      <c r="AM69" s="51">
        <f>0.6*0.6*(I69/100+0.2)</f>
        <v>0.94455375505322459</v>
      </c>
      <c r="AN69" s="89">
        <f>IF(X69&gt;0,(E69+E69+N69+AA69)*H69/2/10000*0.4+(E69+N69+AA69+R69+T69+AE69+AG69)/100*2*0.4,(E69+E69+N69-AA69)*H69/2/10000*0.4+(E69+N69-AA69+R69+T69+AE69+AG69)/100*2*0.4)</f>
        <v>7.2272152569727197</v>
      </c>
      <c r="AO69" s="90">
        <f>IF(X69&gt;0,(E69+N69+AA69+R69+T69+AE69+AG69)/100*0.8*0.4,(E69+N69-AA69+R69+T69+AE69+AG69)/100*0.8*0.4)</f>
        <v>1.8667823448731586</v>
      </c>
    </row>
    <row r="70" spans="1:41" s="1" customFormat="1" ht="26.1" customHeight="1">
      <c r="A70" s="4"/>
      <c r="B70" s="189"/>
      <c r="C70" s="7">
        <v>125</v>
      </c>
      <c r="D70" s="7">
        <v>5</v>
      </c>
      <c r="E70" s="7">
        <v>150</v>
      </c>
      <c r="F70" s="7">
        <f t="shared" ref="F70:F78" si="161">C70+20+E70-60</f>
        <v>235</v>
      </c>
      <c r="G70" s="7">
        <f t="shared" ref="G70:G78" si="162">C70-20</f>
        <v>105</v>
      </c>
      <c r="H70" s="7">
        <f t="shared" si="127"/>
        <v>227.5</v>
      </c>
      <c r="I70" s="7">
        <f t="shared" ref="I70:I78" si="163">2*P70+E70</f>
        <v>247.66196710091648</v>
      </c>
      <c r="J70" s="7">
        <f>J69</f>
        <v>1.75</v>
      </c>
      <c r="K70" s="52">
        <v>35</v>
      </c>
      <c r="L70" s="7">
        <f t="shared" si="156"/>
        <v>30</v>
      </c>
      <c r="M70" s="7">
        <f t="shared" si="128"/>
        <v>277.72621894323123</v>
      </c>
      <c r="N70" s="7">
        <f t="shared" si="129"/>
        <v>159.29721494270896</v>
      </c>
      <c r="O70" s="7">
        <f t="shared" si="130"/>
        <v>2.1363555303325481</v>
      </c>
      <c r="P70" s="9">
        <f t="shared" si="131"/>
        <v>48.830983550458242</v>
      </c>
      <c r="Q70" s="9">
        <f t="shared" si="132"/>
        <v>115.11981734613769</v>
      </c>
      <c r="R70" s="9">
        <f t="shared" si="145"/>
        <v>78.449398650655439</v>
      </c>
      <c r="S70" s="7">
        <f>10/COS(K70*PI()/180)</f>
        <v>12.207745887614561</v>
      </c>
      <c r="T70" s="7">
        <f t="shared" ref="T70:T78" si="164">10/COS(ATAN((N70+R70-Q70)/H70))</f>
        <v>11.360199637149304</v>
      </c>
      <c r="U70" s="36">
        <f t="shared" si="147"/>
        <v>3.5450917830947986</v>
      </c>
      <c r="V70" s="44">
        <f t="shared" ref="V70:V78" si="165">(P70*J70*(F70^2-G70^2)/2+J70*(F70^3-G70^3)/(6*U70))/1000000</f>
        <v>2.8610301529475999</v>
      </c>
      <c r="W70" s="44">
        <f>(J70*(P70+S70+T70)*(F70-G70)*60+J70*(F70^2-G70^2)*60/(2*U70))/1000000</f>
        <v>1.6428123555911402</v>
      </c>
      <c r="X70" s="81">
        <v>0</v>
      </c>
      <c r="Y70" s="11">
        <f>X70+D70</f>
        <v>5</v>
      </c>
      <c r="Z70" s="7">
        <f t="shared" si="133"/>
        <v>227.5</v>
      </c>
      <c r="AA70" s="7">
        <f t="shared" si="134"/>
        <v>0</v>
      </c>
      <c r="AB70" s="36">
        <f t="shared" si="135"/>
        <v>1.75</v>
      </c>
      <c r="AC70" s="9">
        <f t="shared" ref="AC70:AC78" si="166">40/COS(ABS(X70)*PI()/180)</f>
        <v>40</v>
      </c>
      <c r="AD70" s="9">
        <f t="shared" si="136"/>
        <v>98.75</v>
      </c>
      <c r="AE70" s="9">
        <f t="shared" si="137"/>
        <v>66.25</v>
      </c>
      <c r="AF70" s="7">
        <f>10/COS(X70*PI()/180)</f>
        <v>10</v>
      </c>
      <c r="AG70" s="7">
        <f t="shared" si="138"/>
        <v>10.101525445522107</v>
      </c>
      <c r="AH70" s="16">
        <f t="shared" si="139"/>
        <v>4</v>
      </c>
      <c r="AI70" s="44">
        <f t="shared" si="140"/>
        <v>2.4088932291666665</v>
      </c>
      <c r="AJ70" s="44">
        <f t="shared" ref="AJ70:AJ78" si="167">(J70*(AC70+AF70+AG70)*(F70-G70)*60+J70*(F70^2-G70^2)*60/(2*AH70))/1000000</f>
        <v>1.4005108223313769</v>
      </c>
      <c r="AK70" s="55">
        <f t="shared" ref="AK70:AK78" si="168">(0.2*0.4-0.05*0.05/2)*(I70/100+0.1)</f>
        <v>0.20290879909197179</v>
      </c>
      <c r="AL70" s="52">
        <f t="shared" si="141"/>
        <v>1.1939075428026997</v>
      </c>
      <c r="AM70" s="52">
        <f t="shared" ref="AM70:AM78" si="169">0.6*0.6*(I70/100+0.2)</f>
        <v>0.96358308156329942</v>
      </c>
      <c r="AN70" s="85">
        <f>IF(X70&gt;0,(E70+E70+N70+AA70)*H70/2/10000*0.4+(E70+N70+AA70+R70+T70+AE70+AG70)/100*2*0.4,(E70+E70+N70-AA70)*H70/2/10000*0.4+(E70+N70-AA70+R70+T70+AE70+AG70)/100*2*0.4)</f>
        <v>5.8934690373976117</v>
      </c>
      <c r="AO70" s="86">
        <f>IF(X70&gt;0,(E70+N70+AA70+R70+T70+AE70+AG70)/100*0.8*0.4,(E70+N70-AA70+R70+T70+AE70+AG70)/100*0.8*0.4)</f>
        <v>1.5214666837633146</v>
      </c>
    </row>
    <row r="71" spans="1:41" s="1" customFormat="1" ht="26.1" customHeight="1">
      <c r="A71" s="4"/>
      <c r="B71" s="189"/>
      <c r="C71" s="7">
        <v>125</v>
      </c>
      <c r="D71" s="7">
        <v>10</v>
      </c>
      <c r="E71" s="7">
        <v>150</v>
      </c>
      <c r="F71" s="7">
        <f t="shared" si="161"/>
        <v>235</v>
      </c>
      <c r="G71" s="7">
        <f t="shared" si="162"/>
        <v>105</v>
      </c>
      <c r="H71" s="7">
        <f t="shared" si="127"/>
        <v>227.5</v>
      </c>
      <c r="I71" s="7">
        <f t="shared" si="163"/>
        <v>247.66196710091648</v>
      </c>
      <c r="J71" s="7">
        <f t="shared" ref="J71:J78" si="170">J70</f>
        <v>1.75</v>
      </c>
      <c r="K71" s="52">
        <v>35</v>
      </c>
      <c r="L71" s="7">
        <f t="shared" si="156"/>
        <v>25</v>
      </c>
      <c r="M71" s="7">
        <f t="shared" si="128"/>
        <v>277.72621894323123</v>
      </c>
      <c r="N71" s="7">
        <f t="shared" si="129"/>
        <v>159.29721494270896</v>
      </c>
      <c r="O71" s="7">
        <f t="shared" si="130"/>
        <v>2.1363555303325481</v>
      </c>
      <c r="P71" s="9">
        <f t="shared" si="131"/>
        <v>48.830983550458242</v>
      </c>
      <c r="Q71" s="9">
        <f t="shared" si="132"/>
        <v>115.11981734613769</v>
      </c>
      <c r="R71" s="9">
        <f t="shared" si="145"/>
        <v>78.449398650655439</v>
      </c>
      <c r="S71" s="7">
        <f>10/COS(K71*PI()/180)</f>
        <v>12.207745887614561</v>
      </c>
      <c r="T71" s="7">
        <f t="shared" si="164"/>
        <v>11.360199637149304</v>
      </c>
      <c r="U71" s="36">
        <f t="shared" si="147"/>
        <v>3.5450917830947986</v>
      </c>
      <c r="V71" s="44">
        <f t="shared" si="165"/>
        <v>2.8610301529475999</v>
      </c>
      <c r="W71" s="44">
        <f t="shared" ref="W71:W78" si="171">(J71*(P71+S71+T71)*(F71-G71)*60+J71*(F71^2-G71^2)*60/(2*U71))/1000000</f>
        <v>1.6428123555911402</v>
      </c>
      <c r="X71" s="81">
        <v>0</v>
      </c>
      <c r="Y71" s="11">
        <f>X71+D71</f>
        <v>10</v>
      </c>
      <c r="Z71" s="7">
        <f t="shared" si="133"/>
        <v>227.5</v>
      </c>
      <c r="AA71" s="7">
        <f t="shared" si="134"/>
        <v>0</v>
      </c>
      <c r="AB71" s="36">
        <f t="shared" si="135"/>
        <v>1.75</v>
      </c>
      <c r="AC71" s="9">
        <f t="shared" si="166"/>
        <v>40</v>
      </c>
      <c r="AD71" s="9">
        <f t="shared" si="136"/>
        <v>98.75</v>
      </c>
      <c r="AE71" s="9">
        <f t="shared" si="137"/>
        <v>66.25</v>
      </c>
      <c r="AF71" s="7">
        <f t="shared" ref="AF71:AF77" si="172">10/COS(X71*PI()/180)</f>
        <v>10</v>
      </c>
      <c r="AG71" s="7">
        <f t="shared" si="138"/>
        <v>10.101525445522107</v>
      </c>
      <c r="AH71" s="16">
        <f t="shared" si="139"/>
        <v>4</v>
      </c>
      <c r="AI71" s="44">
        <f t="shared" si="140"/>
        <v>2.4088932291666665</v>
      </c>
      <c r="AJ71" s="44">
        <f t="shared" si="167"/>
        <v>1.4005108223313769</v>
      </c>
      <c r="AK71" s="55">
        <f t="shared" si="168"/>
        <v>0.20290879909197179</v>
      </c>
      <c r="AL71" s="52">
        <f t="shared" si="141"/>
        <v>1.1939075428026997</v>
      </c>
      <c r="AM71" s="52">
        <f t="shared" si="169"/>
        <v>0.96358308156329942</v>
      </c>
      <c r="AN71" s="85">
        <f>IF(X71&gt;0,(E71+E71+N71+AA71)*H71/2/10000*0.4+(E71+N71+AA71+R71+T71+AE71+AG71)/100*2*0.4,(E71+E71+N71-AA71)*H71/2/10000*0.4+(E71+N71-AA71+R71+T71+AE71+AG71)/100*2*0.4)</f>
        <v>5.8934690373976117</v>
      </c>
      <c r="AO71" s="86">
        <f>IF(X71&gt;0,(E71+N71+AA71+R71+T71+AE71+AG71)/100*0.8*0.4,(E71+N71-AA71+R71+T71+AE71+AG71)/100*0.8*0.4)</f>
        <v>1.5214666837633146</v>
      </c>
    </row>
    <row r="72" spans="1:41" s="1" customFormat="1" ht="26.1" customHeight="1">
      <c r="A72" s="4"/>
      <c r="B72" s="189"/>
      <c r="C72" s="7">
        <v>125</v>
      </c>
      <c r="D72" s="7">
        <v>15</v>
      </c>
      <c r="E72" s="7">
        <v>150</v>
      </c>
      <c r="F72" s="7">
        <f t="shared" si="161"/>
        <v>235</v>
      </c>
      <c r="G72" s="7">
        <f t="shared" si="162"/>
        <v>105</v>
      </c>
      <c r="H72" s="7">
        <f t="shared" si="127"/>
        <v>227.5</v>
      </c>
      <c r="I72" s="7">
        <f t="shared" si="163"/>
        <v>247.66196710091648</v>
      </c>
      <c r="J72" s="7">
        <f t="shared" si="170"/>
        <v>1.75</v>
      </c>
      <c r="K72" s="52">
        <v>35</v>
      </c>
      <c r="L72" s="7">
        <f>K72-D72</f>
        <v>20</v>
      </c>
      <c r="M72" s="7">
        <f t="shared" si="128"/>
        <v>277.72621894323123</v>
      </c>
      <c r="N72" s="7">
        <f t="shared" si="129"/>
        <v>159.29721494270896</v>
      </c>
      <c r="O72" s="7">
        <f t="shared" si="130"/>
        <v>2.1363555303325481</v>
      </c>
      <c r="P72" s="9">
        <f t="shared" si="131"/>
        <v>48.830983550458242</v>
      </c>
      <c r="Q72" s="9">
        <f t="shared" si="132"/>
        <v>115.11981734613769</v>
      </c>
      <c r="R72" s="9">
        <f t="shared" si="145"/>
        <v>78.449398650655439</v>
      </c>
      <c r="S72" s="7">
        <f>10/COS(K72*PI()/180)</f>
        <v>12.207745887614561</v>
      </c>
      <c r="T72" s="7">
        <f t="shared" si="164"/>
        <v>11.360199637149304</v>
      </c>
      <c r="U72" s="36">
        <f t="shared" si="147"/>
        <v>3.5450917830947986</v>
      </c>
      <c r="V72" s="44">
        <f t="shared" si="165"/>
        <v>2.8610301529475999</v>
      </c>
      <c r="W72" s="44">
        <f t="shared" si="171"/>
        <v>1.6428123555911402</v>
      </c>
      <c r="X72" s="81">
        <v>0</v>
      </c>
      <c r="Y72" s="11">
        <f>X72+D72</f>
        <v>15</v>
      </c>
      <c r="Z72" s="7">
        <f t="shared" si="133"/>
        <v>227.5</v>
      </c>
      <c r="AA72" s="7">
        <f t="shared" si="134"/>
        <v>0</v>
      </c>
      <c r="AB72" s="36">
        <f t="shared" si="135"/>
        <v>1.75</v>
      </c>
      <c r="AC72" s="9">
        <f t="shared" si="166"/>
        <v>40</v>
      </c>
      <c r="AD72" s="9">
        <f t="shared" si="136"/>
        <v>98.75</v>
      </c>
      <c r="AE72" s="9">
        <f t="shared" si="137"/>
        <v>66.25</v>
      </c>
      <c r="AF72" s="7">
        <f t="shared" si="172"/>
        <v>10</v>
      </c>
      <c r="AG72" s="7">
        <f t="shared" si="138"/>
        <v>10.101525445522107</v>
      </c>
      <c r="AH72" s="16">
        <f t="shared" si="139"/>
        <v>4</v>
      </c>
      <c r="AI72" s="44">
        <f t="shared" si="140"/>
        <v>2.4088932291666665</v>
      </c>
      <c r="AJ72" s="44">
        <f t="shared" si="167"/>
        <v>1.4005108223313769</v>
      </c>
      <c r="AK72" s="55">
        <f t="shared" si="168"/>
        <v>0.20290879909197179</v>
      </c>
      <c r="AL72" s="52">
        <f t="shared" si="141"/>
        <v>1.1939075428026997</v>
      </c>
      <c r="AM72" s="52">
        <f t="shared" si="169"/>
        <v>0.96358308156329942</v>
      </c>
      <c r="AN72" s="85">
        <f>IF(X72&gt;0,(E72+E72+N72+AA72)*H72/2/10000*0.4+(E72+N72+AA72+R72+T72+AE72+AG72)/100*2*0.4,(E72+E72+N72-AA72)*H72/2/10000*0.4+(E72+N72-AA72+R72+T72+AE72+AG72)/100*2*0.4)</f>
        <v>5.8934690373976117</v>
      </c>
      <c r="AO72" s="86">
        <f>IF(X72&gt;0,(E72+N72+AA72+R72+T72+AE72+AG72)/100*0.8*0.4,(E72+N72-AA72+R72+T72+AE72+AG72)/100*0.8*0.4)</f>
        <v>1.5214666837633146</v>
      </c>
    </row>
    <row r="73" spans="1:41" s="1" customFormat="1" ht="26.1" customHeight="1">
      <c r="B73" s="189"/>
      <c r="C73" s="7">
        <v>125</v>
      </c>
      <c r="D73" s="7">
        <v>20</v>
      </c>
      <c r="E73" s="7">
        <v>150</v>
      </c>
      <c r="F73" s="7">
        <f t="shared" si="161"/>
        <v>235</v>
      </c>
      <c r="G73" s="7">
        <f t="shared" si="162"/>
        <v>105</v>
      </c>
      <c r="H73" s="7">
        <f t="shared" si="127"/>
        <v>227.5</v>
      </c>
      <c r="I73" s="7">
        <f t="shared" si="163"/>
        <v>247.66196710091648</v>
      </c>
      <c r="J73" s="7">
        <f t="shared" si="170"/>
        <v>1.75</v>
      </c>
      <c r="K73" s="52">
        <v>35</v>
      </c>
      <c r="L73" s="7">
        <f t="shared" ref="L73:L84" si="173">K73-D73</f>
        <v>15</v>
      </c>
      <c r="M73" s="7">
        <f t="shared" si="128"/>
        <v>277.72621894323123</v>
      </c>
      <c r="N73" s="7">
        <f t="shared" si="129"/>
        <v>159.29721494270896</v>
      </c>
      <c r="O73" s="7">
        <f t="shared" si="130"/>
        <v>2.1363555303325481</v>
      </c>
      <c r="P73" s="9">
        <f t="shared" si="131"/>
        <v>48.830983550458242</v>
      </c>
      <c r="Q73" s="9">
        <f t="shared" si="132"/>
        <v>115.11981734613769</v>
      </c>
      <c r="R73" s="9">
        <f t="shared" si="145"/>
        <v>78.449398650655439</v>
      </c>
      <c r="S73" s="7">
        <f t="shared" ref="S73:S82" si="174">10/COS(K73*PI()/180)</f>
        <v>12.207745887614561</v>
      </c>
      <c r="T73" s="7">
        <f t="shared" si="164"/>
        <v>11.360199637149304</v>
      </c>
      <c r="U73" s="36">
        <f t="shared" si="147"/>
        <v>3.5450917830947986</v>
      </c>
      <c r="V73" s="44">
        <f t="shared" si="165"/>
        <v>2.8610301529475999</v>
      </c>
      <c r="W73" s="44">
        <f t="shared" si="171"/>
        <v>1.6428123555911402</v>
      </c>
      <c r="X73" s="81">
        <v>0</v>
      </c>
      <c r="Y73" s="11">
        <f t="shared" ref="Y73:Y78" si="175">X73+D73</f>
        <v>20</v>
      </c>
      <c r="Z73" s="7">
        <f t="shared" si="133"/>
        <v>227.5</v>
      </c>
      <c r="AA73" s="7">
        <f t="shared" si="134"/>
        <v>0</v>
      </c>
      <c r="AB73" s="36">
        <f t="shared" si="135"/>
        <v>1.75</v>
      </c>
      <c r="AC73" s="9">
        <f t="shared" si="166"/>
        <v>40</v>
      </c>
      <c r="AD73" s="9">
        <f t="shared" si="136"/>
        <v>98.75</v>
      </c>
      <c r="AE73" s="9">
        <f t="shared" si="137"/>
        <v>66.25</v>
      </c>
      <c r="AF73" s="7">
        <f t="shared" si="172"/>
        <v>10</v>
      </c>
      <c r="AG73" s="7">
        <f t="shared" si="138"/>
        <v>10.101525445522107</v>
      </c>
      <c r="AH73" s="16">
        <f t="shared" si="139"/>
        <v>4</v>
      </c>
      <c r="AI73" s="44">
        <f t="shared" si="140"/>
        <v>2.4088932291666665</v>
      </c>
      <c r="AJ73" s="44">
        <f t="shared" si="167"/>
        <v>1.4005108223313769</v>
      </c>
      <c r="AK73" s="55">
        <f t="shared" si="168"/>
        <v>0.20290879909197179</v>
      </c>
      <c r="AL73" s="52">
        <f t="shared" si="141"/>
        <v>1.1939075428026997</v>
      </c>
      <c r="AM73" s="52">
        <f t="shared" si="169"/>
        <v>0.96358308156329942</v>
      </c>
      <c r="AN73" s="85">
        <f t="shared" ref="AN73:AN78" si="176">IF(X73&gt;0,(E73+E73+N73+AA73)*H73/2/10000*0.4+(E73+N73+AA73+R73+T73+AE73+AG73)/100*2*0.4,(E73+E73+N73-AA73)*H73/2/10000*0.4+(E73+N73-AA73+R73+T73+AE73+AG73)/100*2*0.4)</f>
        <v>5.8934690373976117</v>
      </c>
      <c r="AO73" s="86">
        <f t="shared" ref="AO73:AO78" si="177">IF(X73&gt;0,(E73+N73+AA73+R73+T73+AE73+AG73)/100*0.8*0.4,(E73+N73-AA73+R73+T73+AE73+AG73)/100*0.8*0.4)</f>
        <v>1.5214666837633146</v>
      </c>
    </row>
    <row r="74" spans="1:41" s="1" customFormat="1" ht="26.1" customHeight="1">
      <c r="B74" s="189"/>
      <c r="C74" s="7">
        <v>125</v>
      </c>
      <c r="D74" s="7">
        <v>25</v>
      </c>
      <c r="E74" s="7">
        <v>150</v>
      </c>
      <c r="F74" s="7">
        <f t="shared" si="161"/>
        <v>235</v>
      </c>
      <c r="G74" s="7">
        <f t="shared" si="162"/>
        <v>105</v>
      </c>
      <c r="H74" s="7">
        <f t="shared" si="127"/>
        <v>227.5</v>
      </c>
      <c r="I74" s="7">
        <f t="shared" si="163"/>
        <v>289.47574364968784</v>
      </c>
      <c r="J74" s="7">
        <f t="shared" si="170"/>
        <v>1.75</v>
      </c>
      <c r="K74" s="52">
        <v>55</v>
      </c>
      <c r="L74" s="7">
        <f t="shared" si="173"/>
        <v>30</v>
      </c>
      <c r="M74" s="7">
        <f t="shared" si="128"/>
        <v>396.63414600379974</v>
      </c>
      <c r="N74" s="7">
        <f t="shared" si="129"/>
        <v>324.90367153383102</v>
      </c>
      <c r="O74" s="7">
        <f t="shared" si="130"/>
        <v>3.0510318923369213</v>
      </c>
      <c r="P74" s="9">
        <f t="shared" si="131"/>
        <v>69.737871824843907</v>
      </c>
      <c r="Q74" s="9">
        <f t="shared" si="132"/>
        <v>161.43483469728972</v>
      </c>
      <c r="R74" s="9">
        <f t="shared" si="145"/>
        <v>110.70885523593671</v>
      </c>
      <c r="S74" s="7">
        <f t="shared" si="174"/>
        <v>17.434467956210977</v>
      </c>
      <c r="T74" s="7">
        <f t="shared" si="164"/>
        <v>15.660302686018978</v>
      </c>
      <c r="U74" s="36">
        <f t="shared" si="147"/>
        <v>2.5627893513430156</v>
      </c>
      <c r="V74" s="44">
        <f t="shared" si="165"/>
        <v>4.0423546002285322</v>
      </c>
      <c r="W74" s="44">
        <f t="shared" si="171"/>
        <v>2.3091243030607096</v>
      </c>
      <c r="X74" s="82">
        <v>-20</v>
      </c>
      <c r="Y74" s="11">
        <f t="shared" si="175"/>
        <v>5</v>
      </c>
      <c r="Z74" s="7">
        <f t="shared" si="133"/>
        <v>242.10044323827</v>
      </c>
      <c r="AA74" s="7">
        <f t="shared" si="134"/>
        <v>82.803228295561027</v>
      </c>
      <c r="AB74" s="36">
        <f t="shared" si="135"/>
        <v>1.8623111018328462</v>
      </c>
      <c r="AC74" s="9">
        <f t="shared" si="166"/>
        <v>42.567110899036486</v>
      </c>
      <c r="AD74" s="9">
        <f t="shared" si="136"/>
        <v>108.29922759987045</v>
      </c>
      <c r="AE74" s="9">
        <f t="shared" si="137"/>
        <v>71.936780063238885</v>
      </c>
      <c r="AF74" s="7">
        <f t="shared" si="172"/>
        <v>10.641777724759121</v>
      </c>
      <c r="AG74" s="7">
        <f t="shared" si="138"/>
        <v>11.288807973121616</v>
      </c>
      <c r="AH74" s="16">
        <f t="shared" si="139"/>
        <v>3.5751168803760511</v>
      </c>
      <c r="AI74" s="44">
        <f t="shared" si="140"/>
        <v>2.6106075471818011</v>
      </c>
      <c r="AJ74" s="44">
        <f t="shared" si="167"/>
        <v>1.529463247076793</v>
      </c>
      <c r="AK74" s="55">
        <f t="shared" si="168"/>
        <v>0.23583714812412923</v>
      </c>
      <c r="AL74" s="52">
        <f t="shared" si="141"/>
        <v>1.5869570423611503</v>
      </c>
      <c r="AM74" s="52">
        <f t="shared" si="169"/>
        <v>1.1141126771388763</v>
      </c>
      <c r="AN74" s="85">
        <f t="shared" si="176"/>
        <v>7.2801185303068188</v>
      </c>
      <c r="AO74" s="86">
        <f t="shared" si="177"/>
        <v>1.9254246054290762</v>
      </c>
    </row>
    <row r="75" spans="1:41" s="1" customFormat="1" ht="26.1" customHeight="1">
      <c r="B75" s="189"/>
      <c r="C75" s="7">
        <v>125</v>
      </c>
      <c r="D75" s="7">
        <v>30</v>
      </c>
      <c r="E75" s="7">
        <v>150</v>
      </c>
      <c r="F75" s="7">
        <f t="shared" si="161"/>
        <v>235</v>
      </c>
      <c r="G75" s="7">
        <f t="shared" si="162"/>
        <v>105</v>
      </c>
      <c r="H75" s="7">
        <f t="shared" si="127"/>
        <v>227.5</v>
      </c>
      <c r="I75" s="7">
        <f t="shared" si="163"/>
        <v>289.47574364968784</v>
      </c>
      <c r="J75" s="7">
        <f t="shared" si="170"/>
        <v>1.75</v>
      </c>
      <c r="K75" s="52">
        <v>55</v>
      </c>
      <c r="L75" s="7">
        <f t="shared" si="173"/>
        <v>25</v>
      </c>
      <c r="M75" s="7">
        <f t="shared" si="128"/>
        <v>396.63414600379974</v>
      </c>
      <c r="N75" s="7">
        <f t="shared" si="129"/>
        <v>324.90367153383102</v>
      </c>
      <c r="O75" s="7">
        <f t="shared" si="130"/>
        <v>3.0510318923369213</v>
      </c>
      <c r="P75" s="9">
        <f t="shared" si="131"/>
        <v>69.737871824843907</v>
      </c>
      <c r="Q75" s="9">
        <f t="shared" si="132"/>
        <v>161.43483469728972</v>
      </c>
      <c r="R75" s="9">
        <f t="shared" si="145"/>
        <v>110.70885523593671</v>
      </c>
      <c r="S75" s="7">
        <f t="shared" si="174"/>
        <v>17.434467956210977</v>
      </c>
      <c r="T75" s="7">
        <f t="shared" si="164"/>
        <v>15.660302686018978</v>
      </c>
      <c r="U75" s="36">
        <f t="shared" si="147"/>
        <v>2.5627893513430156</v>
      </c>
      <c r="V75" s="44">
        <f t="shared" si="165"/>
        <v>4.0423546002285322</v>
      </c>
      <c r="W75" s="44">
        <f t="shared" si="171"/>
        <v>2.3091243030607096</v>
      </c>
      <c r="X75" s="82">
        <v>-20</v>
      </c>
      <c r="Y75" s="11">
        <f t="shared" si="175"/>
        <v>10</v>
      </c>
      <c r="Z75" s="7">
        <f t="shared" si="133"/>
        <v>242.10044323827</v>
      </c>
      <c r="AA75" s="7">
        <f t="shared" si="134"/>
        <v>82.803228295561027</v>
      </c>
      <c r="AB75" s="36">
        <f t="shared" si="135"/>
        <v>1.8623111018328462</v>
      </c>
      <c r="AC75" s="9">
        <f t="shared" si="166"/>
        <v>42.567110899036486</v>
      </c>
      <c r="AD75" s="9">
        <f t="shared" si="136"/>
        <v>108.29922759987045</v>
      </c>
      <c r="AE75" s="9">
        <f t="shared" si="137"/>
        <v>71.936780063238885</v>
      </c>
      <c r="AF75" s="7">
        <f t="shared" si="172"/>
        <v>10.641777724759121</v>
      </c>
      <c r="AG75" s="7">
        <f t="shared" si="138"/>
        <v>11.288807973121616</v>
      </c>
      <c r="AH75" s="16">
        <f t="shared" si="139"/>
        <v>3.5751168803760511</v>
      </c>
      <c r="AI75" s="44">
        <f t="shared" si="140"/>
        <v>2.6106075471818011</v>
      </c>
      <c r="AJ75" s="44">
        <f t="shared" si="167"/>
        <v>1.529463247076793</v>
      </c>
      <c r="AK75" s="55">
        <f t="shared" si="168"/>
        <v>0.23583714812412923</v>
      </c>
      <c r="AL75" s="52">
        <f t="shared" si="141"/>
        <v>1.5869570423611503</v>
      </c>
      <c r="AM75" s="52">
        <f t="shared" si="169"/>
        <v>1.1141126771388763</v>
      </c>
      <c r="AN75" s="85">
        <f t="shared" si="176"/>
        <v>7.2801185303068188</v>
      </c>
      <c r="AO75" s="86">
        <f t="shared" si="177"/>
        <v>1.9254246054290762</v>
      </c>
    </row>
    <row r="76" spans="1:41" s="1" customFormat="1" ht="26.1" customHeight="1">
      <c r="B76" s="189"/>
      <c r="C76" s="7">
        <v>125</v>
      </c>
      <c r="D76" s="7">
        <v>35</v>
      </c>
      <c r="E76" s="7">
        <v>150</v>
      </c>
      <c r="F76" s="7">
        <f t="shared" si="161"/>
        <v>235</v>
      </c>
      <c r="G76" s="7">
        <f t="shared" si="162"/>
        <v>105</v>
      </c>
      <c r="H76" s="7">
        <f t="shared" si="127"/>
        <v>227.5</v>
      </c>
      <c r="I76" s="7">
        <f t="shared" si="163"/>
        <v>289.47574364968784</v>
      </c>
      <c r="J76" s="7">
        <f t="shared" si="170"/>
        <v>1.75</v>
      </c>
      <c r="K76" s="52">
        <v>55</v>
      </c>
      <c r="L76" s="7">
        <f t="shared" si="173"/>
        <v>20</v>
      </c>
      <c r="M76" s="7">
        <f t="shared" si="128"/>
        <v>396.63414600379974</v>
      </c>
      <c r="N76" s="7">
        <f t="shared" si="129"/>
        <v>324.90367153383102</v>
      </c>
      <c r="O76" s="7">
        <f t="shared" si="130"/>
        <v>3.0510318923369213</v>
      </c>
      <c r="P76" s="9">
        <f t="shared" si="131"/>
        <v>69.737871824843907</v>
      </c>
      <c r="Q76" s="9">
        <f t="shared" si="132"/>
        <v>161.43483469728972</v>
      </c>
      <c r="R76" s="9">
        <f t="shared" si="145"/>
        <v>110.70885523593671</v>
      </c>
      <c r="S76" s="7">
        <f t="shared" si="174"/>
        <v>17.434467956210977</v>
      </c>
      <c r="T76" s="7">
        <f t="shared" si="164"/>
        <v>15.660302686018978</v>
      </c>
      <c r="U76" s="36">
        <f t="shared" si="147"/>
        <v>2.5627893513430156</v>
      </c>
      <c r="V76" s="44">
        <f t="shared" si="165"/>
        <v>4.0423546002285322</v>
      </c>
      <c r="W76" s="44">
        <f t="shared" si="171"/>
        <v>2.3091243030607096</v>
      </c>
      <c r="X76" s="82">
        <v>-20</v>
      </c>
      <c r="Y76" s="11">
        <f t="shared" si="175"/>
        <v>15</v>
      </c>
      <c r="Z76" s="7">
        <f t="shared" si="133"/>
        <v>242.10044323827</v>
      </c>
      <c r="AA76" s="7">
        <f t="shared" si="134"/>
        <v>82.803228295561027</v>
      </c>
      <c r="AB76" s="36">
        <f t="shared" si="135"/>
        <v>1.8623111018328462</v>
      </c>
      <c r="AC76" s="9">
        <f t="shared" si="166"/>
        <v>42.567110899036486</v>
      </c>
      <c r="AD76" s="9">
        <f t="shared" si="136"/>
        <v>108.29922759987045</v>
      </c>
      <c r="AE76" s="9">
        <f t="shared" si="137"/>
        <v>71.936780063238885</v>
      </c>
      <c r="AF76" s="7">
        <f t="shared" si="172"/>
        <v>10.641777724759121</v>
      </c>
      <c r="AG76" s="7">
        <f t="shared" si="138"/>
        <v>11.288807973121616</v>
      </c>
      <c r="AH76" s="16">
        <f t="shared" si="139"/>
        <v>3.5751168803760511</v>
      </c>
      <c r="AI76" s="44">
        <f t="shared" si="140"/>
        <v>2.6106075471818011</v>
      </c>
      <c r="AJ76" s="44">
        <f t="shared" si="167"/>
        <v>1.529463247076793</v>
      </c>
      <c r="AK76" s="55">
        <f t="shared" si="168"/>
        <v>0.23583714812412923</v>
      </c>
      <c r="AL76" s="52">
        <f t="shared" si="141"/>
        <v>1.5869570423611503</v>
      </c>
      <c r="AM76" s="52">
        <f t="shared" si="169"/>
        <v>1.1141126771388763</v>
      </c>
      <c r="AN76" s="85">
        <f t="shared" si="176"/>
        <v>7.2801185303068188</v>
      </c>
      <c r="AO76" s="86">
        <f t="shared" si="177"/>
        <v>1.9254246054290762</v>
      </c>
    </row>
    <row r="77" spans="1:41" s="1" customFormat="1" ht="26.1" customHeight="1">
      <c r="B77" s="189"/>
      <c r="C77" s="7">
        <v>125</v>
      </c>
      <c r="D77" s="7">
        <v>40</v>
      </c>
      <c r="E77" s="7">
        <v>150</v>
      </c>
      <c r="F77" s="7">
        <f t="shared" si="161"/>
        <v>235</v>
      </c>
      <c r="G77" s="7">
        <f t="shared" si="162"/>
        <v>105</v>
      </c>
      <c r="H77" s="7">
        <f t="shared" si="127"/>
        <v>227.5</v>
      </c>
      <c r="I77" s="7">
        <f t="shared" si="163"/>
        <v>289.47574364968784</v>
      </c>
      <c r="J77" s="7">
        <f t="shared" si="170"/>
        <v>1.75</v>
      </c>
      <c r="K77" s="52">
        <v>55</v>
      </c>
      <c r="L77" s="7">
        <f t="shared" si="173"/>
        <v>15</v>
      </c>
      <c r="M77" s="7">
        <f t="shared" si="128"/>
        <v>396.63414600379974</v>
      </c>
      <c r="N77" s="7">
        <f t="shared" si="129"/>
        <v>324.90367153383102</v>
      </c>
      <c r="O77" s="7">
        <f t="shared" si="130"/>
        <v>3.0510318923369213</v>
      </c>
      <c r="P77" s="9">
        <f t="shared" si="131"/>
        <v>69.737871824843907</v>
      </c>
      <c r="Q77" s="9">
        <f t="shared" si="132"/>
        <v>161.43483469728972</v>
      </c>
      <c r="R77" s="9">
        <f t="shared" si="145"/>
        <v>110.70885523593671</v>
      </c>
      <c r="S77" s="7">
        <f t="shared" si="174"/>
        <v>17.434467956210977</v>
      </c>
      <c r="T77" s="7">
        <f t="shared" si="164"/>
        <v>15.660302686018978</v>
      </c>
      <c r="U77" s="36">
        <f t="shared" si="147"/>
        <v>2.5627893513430156</v>
      </c>
      <c r="V77" s="44">
        <f t="shared" si="165"/>
        <v>4.0423546002285322</v>
      </c>
      <c r="W77" s="44">
        <f t="shared" si="171"/>
        <v>2.3091243030607096</v>
      </c>
      <c r="X77" s="82">
        <v>-20</v>
      </c>
      <c r="Y77" s="11">
        <f t="shared" si="175"/>
        <v>20</v>
      </c>
      <c r="Z77" s="7">
        <f t="shared" si="133"/>
        <v>242.10044323827</v>
      </c>
      <c r="AA77" s="7">
        <f t="shared" si="134"/>
        <v>82.803228295561027</v>
      </c>
      <c r="AB77" s="36">
        <f t="shared" si="135"/>
        <v>1.8623111018328462</v>
      </c>
      <c r="AC77" s="9">
        <f t="shared" si="166"/>
        <v>42.567110899036486</v>
      </c>
      <c r="AD77" s="9">
        <f t="shared" si="136"/>
        <v>108.29922759987045</v>
      </c>
      <c r="AE77" s="9">
        <f t="shared" si="137"/>
        <v>71.936780063238885</v>
      </c>
      <c r="AF77" s="7">
        <f t="shared" si="172"/>
        <v>10.641777724759121</v>
      </c>
      <c r="AG77" s="7">
        <f t="shared" si="138"/>
        <v>11.288807973121616</v>
      </c>
      <c r="AH77" s="16">
        <f t="shared" si="139"/>
        <v>3.5751168803760511</v>
      </c>
      <c r="AI77" s="44">
        <f t="shared" si="140"/>
        <v>2.6106075471818011</v>
      </c>
      <c r="AJ77" s="44">
        <f t="shared" si="167"/>
        <v>1.529463247076793</v>
      </c>
      <c r="AK77" s="55">
        <f t="shared" si="168"/>
        <v>0.23583714812412923</v>
      </c>
      <c r="AL77" s="52">
        <f t="shared" si="141"/>
        <v>1.5869570423611503</v>
      </c>
      <c r="AM77" s="52">
        <f t="shared" si="169"/>
        <v>1.1141126771388763</v>
      </c>
      <c r="AN77" s="85">
        <f t="shared" si="176"/>
        <v>7.2801185303068188</v>
      </c>
      <c r="AO77" s="86">
        <f t="shared" si="177"/>
        <v>1.9254246054290762</v>
      </c>
    </row>
    <row r="78" spans="1:41" s="1" customFormat="1" ht="26.1" customHeight="1" thickBot="1">
      <c r="B78" s="190"/>
      <c r="C78" s="12">
        <v>125</v>
      </c>
      <c r="D78" s="12">
        <v>45</v>
      </c>
      <c r="E78" s="12">
        <v>150</v>
      </c>
      <c r="F78" s="12">
        <f t="shared" si="161"/>
        <v>235</v>
      </c>
      <c r="G78" s="12">
        <f t="shared" si="162"/>
        <v>105</v>
      </c>
      <c r="H78" s="12">
        <f t="shared" si="127"/>
        <v>227.5</v>
      </c>
      <c r="I78" s="12">
        <f t="shared" si="163"/>
        <v>289.47574364968784</v>
      </c>
      <c r="J78" s="12">
        <f t="shared" si="170"/>
        <v>1.75</v>
      </c>
      <c r="K78" s="57">
        <v>55</v>
      </c>
      <c r="L78" s="12">
        <f t="shared" si="173"/>
        <v>10</v>
      </c>
      <c r="M78" s="12">
        <f t="shared" si="128"/>
        <v>396.63414600379974</v>
      </c>
      <c r="N78" s="12">
        <f t="shared" si="129"/>
        <v>324.90367153383102</v>
      </c>
      <c r="O78" s="12">
        <f t="shared" si="130"/>
        <v>3.0510318923369213</v>
      </c>
      <c r="P78" s="13">
        <f t="shared" si="131"/>
        <v>69.737871824843907</v>
      </c>
      <c r="Q78" s="13">
        <f t="shared" si="132"/>
        <v>161.43483469728972</v>
      </c>
      <c r="R78" s="13">
        <f t="shared" si="145"/>
        <v>110.70885523593671</v>
      </c>
      <c r="S78" s="12">
        <f t="shared" si="174"/>
        <v>17.434467956210977</v>
      </c>
      <c r="T78" s="12">
        <f t="shared" si="164"/>
        <v>15.660302686018978</v>
      </c>
      <c r="U78" s="37">
        <f t="shared" si="147"/>
        <v>2.5627893513430156</v>
      </c>
      <c r="V78" s="45">
        <f t="shared" si="165"/>
        <v>4.0423546002285322</v>
      </c>
      <c r="W78" s="45">
        <f t="shared" si="171"/>
        <v>2.3091243030607096</v>
      </c>
      <c r="X78" s="83">
        <v>-20</v>
      </c>
      <c r="Y78" s="14">
        <f t="shared" si="175"/>
        <v>25</v>
      </c>
      <c r="Z78" s="12">
        <f t="shared" si="133"/>
        <v>242.10044323827</v>
      </c>
      <c r="AA78" s="12">
        <f t="shared" si="134"/>
        <v>82.803228295561027</v>
      </c>
      <c r="AB78" s="37">
        <f t="shared" si="135"/>
        <v>1.8623111018328462</v>
      </c>
      <c r="AC78" s="13">
        <f t="shared" si="166"/>
        <v>42.567110899036486</v>
      </c>
      <c r="AD78" s="13">
        <f t="shared" si="136"/>
        <v>108.29922759987045</v>
      </c>
      <c r="AE78" s="13">
        <f t="shared" si="137"/>
        <v>71.936780063238885</v>
      </c>
      <c r="AF78" s="12">
        <f>10/COS(X78*PI()/180)</f>
        <v>10.641777724759121</v>
      </c>
      <c r="AG78" s="12">
        <f t="shared" si="138"/>
        <v>11.288807973121616</v>
      </c>
      <c r="AH78" s="17">
        <f t="shared" si="139"/>
        <v>3.5751168803760511</v>
      </c>
      <c r="AI78" s="45">
        <f t="shared" si="140"/>
        <v>2.6106075471818011</v>
      </c>
      <c r="AJ78" s="45">
        <f t="shared" si="167"/>
        <v>1.529463247076793</v>
      </c>
      <c r="AK78" s="56">
        <f t="shared" si="168"/>
        <v>0.23583714812412923</v>
      </c>
      <c r="AL78" s="57">
        <f t="shared" si="141"/>
        <v>1.5869570423611503</v>
      </c>
      <c r="AM78" s="57">
        <f t="shared" si="169"/>
        <v>1.1141126771388763</v>
      </c>
      <c r="AN78" s="85">
        <f t="shared" si="176"/>
        <v>7.2801185303068188</v>
      </c>
      <c r="AO78" s="86">
        <f t="shared" si="177"/>
        <v>1.9254246054290762</v>
      </c>
    </row>
    <row r="79" spans="1:41" s="1" customFormat="1" ht="26.1" customHeight="1">
      <c r="A79" s="2"/>
      <c r="B79" s="19" t="s">
        <v>18</v>
      </c>
      <c r="C79" s="73" t="s">
        <v>18</v>
      </c>
      <c r="D79" s="191" t="s">
        <v>12</v>
      </c>
      <c r="E79" s="6" t="s">
        <v>21</v>
      </c>
      <c r="F79" s="204" t="s">
        <v>48</v>
      </c>
      <c r="G79" s="204" t="s">
        <v>49</v>
      </c>
      <c r="H79" s="206" t="s">
        <v>1</v>
      </c>
      <c r="I79" s="6" t="s">
        <v>17</v>
      </c>
      <c r="J79" s="206" t="s">
        <v>3</v>
      </c>
      <c r="K79" s="191" t="s">
        <v>27</v>
      </c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 t="s">
        <v>28</v>
      </c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2" t="s">
        <v>17</v>
      </c>
      <c r="AL79" s="192"/>
      <c r="AM79" s="192"/>
      <c r="AN79" s="6" t="s">
        <v>23</v>
      </c>
      <c r="AO79" s="193" t="s">
        <v>24</v>
      </c>
    </row>
    <row r="80" spans="1:41" s="1" customFormat="1" ht="26.1" customHeight="1">
      <c r="A80" s="2"/>
      <c r="B80" s="20" t="s">
        <v>19</v>
      </c>
      <c r="C80" s="74" t="s">
        <v>19</v>
      </c>
      <c r="D80" s="208"/>
      <c r="E80" s="22" t="s">
        <v>46</v>
      </c>
      <c r="F80" s="205"/>
      <c r="G80" s="205"/>
      <c r="H80" s="199"/>
      <c r="I80" s="23" t="s">
        <v>29</v>
      </c>
      <c r="J80" s="207"/>
      <c r="K80" s="78" t="s">
        <v>42</v>
      </c>
      <c r="L80" s="21" t="s">
        <v>43</v>
      </c>
      <c r="M80" s="10" t="s">
        <v>0</v>
      </c>
      <c r="N80" s="10" t="s">
        <v>2</v>
      </c>
      <c r="O80" s="10" t="s">
        <v>30</v>
      </c>
      <c r="P80" s="10" t="s">
        <v>4</v>
      </c>
      <c r="Q80" s="10" t="s">
        <v>36</v>
      </c>
      <c r="R80" s="10" t="s">
        <v>38</v>
      </c>
      <c r="S80" s="10" t="s">
        <v>5</v>
      </c>
      <c r="T80" s="10" t="s">
        <v>6</v>
      </c>
      <c r="U80" s="195" t="s">
        <v>7</v>
      </c>
      <c r="V80" s="7" t="s">
        <v>31</v>
      </c>
      <c r="W80" s="7" t="s">
        <v>32</v>
      </c>
      <c r="X80" s="78" t="s">
        <v>45</v>
      </c>
      <c r="Y80" s="21" t="s">
        <v>44</v>
      </c>
      <c r="Z80" s="10" t="s">
        <v>33</v>
      </c>
      <c r="AA80" s="10" t="s">
        <v>15</v>
      </c>
      <c r="AB80" s="41" t="s">
        <v>16</v>
      </c>
      <c r="AC80" s="10" t="s">
        <v>8</v>
      </c>
      <c r="AD80" s="10" t="s">
        <v>37</v>
      </c>
      <c r="AE80" s="10" t="s">
        <v>39</v>
      </c>
      <c r="AF80" s="10" t="s">
        <v>9</v>
      </c>
      <c r="AG80" s="10" t="s">
        <v>10</v>
      </c>
      <c r="AH80" s="197" t="s">
        <v>11</v>
      </c>
      <c r="AI80" s="7" t="s">
        <v>31</v>
      </c>
      <c r="AJ80" s="7" t="s">
        <v>32</v>
      </c>
      <c r="AK80" s="52" t="s">
        <v>22</v>
      </c>
      <c r="AL80" s="52" t="s">
        <v>25</v>
      </c>
      <c r="AM80" s="52" t="s">
        <v>26</v>
      </c>
      <c r="AN80" s="8" t="s">
        <v>14</v>
      </c>
      <c r="AO80" s="194"/>
    </row>
    <row r="81" spans="1:41" s="1" customFormat="1" ht="29.45" customHeight="1" thickBot="1">
      <c r="A81" s="3"/>
      <c r="B81" s="76" t="s">
        <v>47</v>
      </c>
      <c r="C81" s="75" t="s">
        <v>47</v>
      </c>
      <c r="D81" s="22" t="s">
        <v>34</v>
      </c>
      <c r="E81" s="22" t="s">
        <v>20</v>
      </c>
      <c r="F81" s="22" t="s">
        <v>13</v>
      </c>
      <c r="G81" s="22" t="s">
        <v>13</v>
      </c>
      <c r="H81" s="22" t="s">
        <v>13</v>
      </c>
      <c r="I81" s="22" t="s">
        <v>13</v>
      </c>
      <c r="J81" s="199"/>
      <c r="K81" s="79" t="s">
        <v>34</v>
      </c>
      <c r="L81" s="22" t="s">
        <v>34</v>
      </c>
      <c r="M81" s="22" t="s">
        <v>13</v>
      </c>
      <c r="N81" s="22" t="s">
        <v>13</v>
      </c>
      <c r="O81" s="22"/>
      <c r="P81" s="22" t="s">
        <v>13</v>
      </c>
      <c r="Q81" s="22" t="s">
        <v>13</v>
      </c>
      <c r="R81" s="22" t="s">
        <v>13</v>
      </c>
      <c r="S81" s="22" t="s">
        <v>13</v>
      </c>
      <c r="T81" s="22" t="s">
        <v>13</v>
      </c>
      <c r="U81" s="196"/>
      <c r="V81" s="199" t="s">
        <v>35</v>
      </c>
      <c r="W81" s="199"/>
      <c r="X81" s="79" t="s">
        <v>34</v>
      </c>
      <c r="Y81" s="22" t="s">
        <v>34</v>
      </c>
      <c r="Z81" s="22" t="s">
        <v>13</v>
      </c>
      <c r="AA81" s="22" t="s">
        <v>13</v>
      </c>
      <c r="AB81" s="42"/>
      <c r="AC81" s="22" t="s">
        <v>13</v>
      </c>
      <c r="AD81" s="22" t="s">
        <v>13</v>
      </c>
      <c r="AE81" s="22" t="s">
        <v>13</v>
      </c>
      <c r="AF81" s="22" t="s">
        <v>13</v>
      </c>
      <c r="AG81" s="22" t="s">
        <v>13</v>
      </c>
      <c r="AH81" s="198"/>
      <c r="AI81" s="199" t="s">
        <v>35</v>
      </c>
      <c r="AJ81" s="199"/>
      <c r="AK81" s="53" t="s">
        <v>51</v>
      </c>
      <c r="AL81" s="200" t="s">
        <v>35</v>
      </c>
      <c r="AM81" s="201"/>
      <c r="AN81" s="202" t="s">
        <v>73</v>
      </c>
      <c r="AO81" s="203"/>
    </row>
    <row r="82" spans="1:41" s="1" customFormat="1" ht="26.1" customHeight="1">
      <c r="A82" s="3"/>
      <c r="B82" s="188">
        <v>150</v>
      </c>
      <c r="C82" s="5">
        <v>150</v>
      </c>
      <c r="D82" s="5">
        <v>0</v>
      </c>
      <c r="E82" s="5">
        <v>150</v>
      </c>
      <c r="F82" s="5">
        <f>C82+20+E82-60</f>
        <v>260</v>
      </c>
      <c r="G82" s="5">
        <f>C82-20</f>
        <v>130</v>
      </c>
      <c r="H82" s="5">
        <f t="shared" si="127"/>
        <v>227.5</v>
      </c>
      <c r="I82" s="5">
        <f>2*P82+E82</f>
        <v>242.37604307034013</v>
      </c>
      <c r="J82" s="5">
        <v>1.75</v>
      </c>
      <c r="K82" s="51">
        <v>30</v>
      </c>
      <c r="L82" s="5">
        <f t="shared" si="173"/>
        <v>30</v>
      </c>
      <c r="M82" s="5">
        <f t="shared" si="128"/>
        <v>262.69437248127969</v>
      </c>
      <c r="N82" s="5">
        <f t="shared" ref="N82:N101" si="178">H82*TAN(K82*PI()/180)</f>
        <v>131.34718624063984</v>
      </c>
      <c r="O82" s="5">
        <f t="shared" si="130"/>
        <v>2.0207259421636898</v>
      </c>
      <c r="P82" s="24">
        <f t="shared" si="131"/>
        <v>46.188021535170058</v>
      </c>
      <c r="Q82" s="24">
        <f t="shared" si="132"/>
        <v>116.23985419684465</v>
      </c>
      <c r="R82" s="24">
        <f t="shared" si="145"/>
        <v>81.213937866007356</v>
      </c>
      <c r="S82" s="5">
        <f t="shared" si="174"/>
        <v>11.547005383792515</v>
      </c>
      <c r="T82" s="5">
        <f>10/COS(ATAN((N82+R82-Q82)/H82))</f>
        <v>10.859370420329435</v>
      </c>
      <c r="U82" s="35">
        <f t="shared" si="147"/>
        <v>3.7115374447904514</v>
      </c>
      <c r="V82" s="25">
        <f>(P82*J82*(F82^2-G82^2)/2+J82*(F82^3-G82^3)/(6*U82))/1000000</f>
        <v>3.2575561600859135</v>
      </c>
      <c r="W82" s="25">
        <f>(J82*(P82+S82+T82)*(F82-G82)*60+J82*(F82^2-G82^2)*60/(2*U82))/1000000</f>
        <v>1.6534691605552299</v>
      </c>
      <c r="X82" s="80">
        <v>30</v>
      </c>
      <c r="Y82" s="72">
        <f>X82+D82</f>
        <v>30</v>
      </c>
      <c r="Z82" s="5">
        <f t="shared" si="133"/>
        <v>262.69437248127969</v>
      </c>
      <c r="AA82" s="5">
        <f t="shared" ref="AA82:AA101" si="179">H82*TAN(ABS(X82)*PI()/180)</f>
        <v>131.34718624063984</v>
      </c>
      <c r="AB82" s="35">
        <f t="shared" si="135"/>
        <v>2.0207259421636898</v>
      </c>
      <c r="AC82" s="24">
        <f>40/COS(ABS(X82)*PI()/180)</f>
        <v>46.188021535170058</v>
      </c>
      <c r="AD82" s="24">
        <f t="shared" si="136"/>
        <v>116.23985419684465</v>
      </c>
      <c r="AE82" s="24">
        <f t="shared" si="137"/>
        <v>81.213937866007356</v>
      </c>
      <c r="AF82" s="5">
        <f>10/COS(X82*PI()/180)</f>
        <v>11.547005383792515</v>
      </c>
      <c r="AG82" s="5">
        <f t="shared" si="138"/>
        <v>10.859370420329435</v>
      </c>
      <c r="AH82" s="26">
        <f t="shared" si="139"/>
        <v>3.7115374447904514</v>
      </c>
      <c r="AI82" s="25">
        <f t="shared" si="140"/>
        <v>3.2575561600859135</v>
      </c>
      <c r="AJ82" s="25">
        <f>(J82*(AC82+AF82+AG82)*(F82-G82)*60+J82*(F82^2-G82^2)*60/(2*AH82))/1000000</f>
        <v>1.6534691605552299</v>
      </c>
      <c r="AK82" s="54">
        <f>(0.2*0.4-0.05*0.05/2)*(I82/100+0.1)</f>
        <v>0.19874613391789292</v>
      </c>
      <c r="AL82" s="51">
        <f t="shared" ref="AL82:AL101" si="180">(F82/100*I82/100-PI()*((E82+2*20)/100)^2/4)*40/100</f>
        <v>1.3865958999856225</v>
      </c>
      <c r="AM82" s="51">
        <f>0.6*0.6*(I82/100+0.2)</f>
        <v>0.94455375505322459</v>
      </c>
      <c r="AN82" s="89">
        <f>IF(X82&gt;0,(E82+E82+N82+AA82)*H82/2/10000*0.4+(E82+N82+AA82+R82+T82+AE82+AG82)/100*2*0.4,(E82+E82+N82-AA82)*H82/2/10000*0.4+(E82+N82-AA82+R82+T82+AE82+AG82)/100*2*0.4)</f>
        <v>7.33498730722145</v>
      </c>
      <c r="AO82" s="90">
        <f>IF(X82&gt;0,(E82+N82+AA82+R82+T82+AE82+AG82)/100*0.8*0.4,(E82+N82-AA82+R82+T82+AE82+AG82)/100*0.8*0.4)</f>
        <v>1.9098911649726507</v>
      </c>
    </row>
    <row r="83" spans="1:41" s="1" customFormat="1" ht="26.1" customHeight="1">
      <c r="A83" s="4"/>
      <c r="B83" s="189"/>
      <c r="C83" s="7">
        <v>150</v>
      </c>
      <c r="D83" s="7">
        <v>5</v>
      </c>
      <c r="E83" s="7">
        <v>150</v>
      </c>
      <c r="F83" s="7">
        <f t="shared" ref="F83:F91" si="181">C83+20+E83-60</f>
        <v>260</v>
      </c>
      <c r="G83" s="7">
        <f t="shared" ref="G83:G91" si="182">C83-20</f>
        <v>130</v>
      </c>
      <c r="H83" s="7">
        <f t="shared" si="127"/>
        <v>227.5</v>
      </c>
      <c r="I83" s="7">
        <f t="shared" ref="I83:I91" si="183">2*P83+E83</f>
        <v>247.66196710091648</v>
      </c>
      <c r="J83" s="7">
        <f>J82</f>
        <v>1.75</v>
      </c>
      <c r="K83" s="52">
        <v>35</v>
      </c>
      <c r="L83" s="7">
        <f t="shared" si="173"/>
        <v>30</v>
      </c>
      <c r="M83" s="7">
        <f t="shared" si="128"/>
        <v>277.72621894323123</v>
      </c>
      <c r="N83" s="7">
        <f t="shared" si="178"/>
        <v>159.29721494270896</v>
      </c>
      <c r="O83" s="7">
        <f t="shared" si="130"/>
        <v>2.1363555303325481</v>
      </c>
      <c r="P83" s="9">
        <f t="shared" si="131"/>
        <v>48.830983550458242</v>
      </c>
      <c r="Q83" s="9">
        <f t="shared" si="132"/>
        <v>122.17182094142274</v>
      </c>
      <c r="R83" s="9">
        <f t="shared" si="145"/>
        <v>85.501402245940483</v>
      </c>
      <c r="S83" s="7">
        <f>10/COS(K83*PI()/180)</f>
        <v>12.207745887614561</v>
      </c>
      <c r="T83" s="7">
        <f t="shared" ref="T83:T91" si="184">10/COS(ATAN((N83+R83-Q83)/H83))</f>
        <v>11.360199637149304</v>
      </c>
      <c r="U83" s="36">
        <f t="shared" si="147"/>
        <v>3.5450917830947986</v>
      </c>
      <c r="V83" s="44">
        <f t="shared" ref="V83:V91" si="185">(P83*J83*(F83^2-G83^2)/2+J83*(F83^3-G83^3)/(6*U83))/1000000</f>
        <v>3.4315467461625726</v>
      </c>
      <c r="W83" s="44">
        <f>(J83*(P83+S83+T83)*(F83-G83)*60+J83*(F83^2-G83^2)*60/(2*U83))/1000000</f>
        <v>1.739072204666781</v>
      </c>
      <c r="X83" s="81">
        <v>0</v>
      </c>
      <c r="Y83" s="11">
        <f>X83+D83</f>
        <v>5</v>
      </c>
      <c r="Z83" s="7">
        <f t="shared" si="133"/>
        <v>227.5</v>
      </c>
      <c r="AA83" s="7">
        <f t="shared" si="179"/>
        <v>0</v>
      </c>
      <c r="AB83" s="36">
        <f t="shared" si="135"/>
        <v>1.75</v>
      </c>
      <c r="AC83" s="9">
        <f t="shared" ref="AC83:AC91" si="186">40/COS(ABS(X83)*PI()/180)</f>
        <v>40</v>
      </c>
      <c r="AD83" s="9">
        <f t="shared" si="136"/>
        <v>105</v>
      </c>
      <c r="AE83" s="9">
        <f t="shared" si="137"/>
        <v>72.5</v>
      </c>
      <c r="AF83" s="7">
        <f>10/COS(X83*PI()/180)</f>
        <v>10</v>
      </c>
      <c r="AG83" s="7">
        <f t="shared" si="138"/>
        <v>10.101525445522107</v>
      </c>
      <c r="AH83" s="16">
        <f t="shared" si="139"/>
        <v>4</v>
      </c>
      <c r="AI83" s="44">
        <f t="shared" si="140"/>
        <v>2.8958854166666668</v>
      </c>
      <c r="AJ83" s="44">
        <f t="shared" ref="AJ83:AJ91" si="187">(J83*(AC83+AF83+AG83)*(F83-G83)*60+J83*(F83^2-G83^2)*60/(2*AH83))/1000000</f>
        <v>1.4858233223313768</v>
      </c>
      <c r="AK83" s="55">
        <f t="shared" ref="AK83:AK91" si="188">(0.2*0.4-0.05*0.05/2)*(I83/100+0.1)</f>
        <v>0.20290879909197179</v>
      </c>
      <c r="AL83" s="52">
        <f t="shared" si="180"/>
        <v>1.4415695099036163</v>
      </c>
      <c r="AM83" s="52">
        <f t="shared" ref="AM83:AM91" si="189">0.6*0.6*(I83/100+0.2)</f>
        <v>0.96358308156329942</v>
      </c>
      <c r="AN83" s="85">
        <f>IF(X83&gt;0,(E83+E83+N83+AA83)*H83/2/10000*0.4+(E83+N83+AA83+R83+T83+AE83+AG83)/100*2*0.4,(E83+E83+N83-AA83)*H83/2/10000*0.4+(E83+N83-AA83+R83+T83+AE83+AG83)/100*2*0.4)</f>
        <v>5.9998850661598926</v>
      </c>
      <c r="AO83" s="86">
        <f>IF(X83&gt;0,(E83+N83+AA83+R83+T83+AE83+AG83)/100*0.8*0.4,(E83+N83-AA83+R83+T83+AE83+AG83)/100*0.8*0.4)</f>
        <v>1.5640330952682271</v>
      </c>
    </row>
    <row r="84" spans="1:41" s="1" customFormat="1" ht="26.1" customHeight="1">
      <c r="A84" s="4"/>
      <c r="B84" s="189"/>
      <c r="C84" s="7">
        <v>150</v>
      </c>
      <c r="D84" s="7">
        <v>10</v>
      </c>
      <c r="E84" s="7">
        <v>150</v>
      </c>
      <c r="F84" s="7">
        <f t="shared" si="181"/>
        <v>260</v>
      </c>
      <c r="G84" s="7">
        <f t="shared" si="182"/>
        <v>130</v>
      </c>
      <c r="H84" s="7">
        <f t="shared" si="127"/>
        <v>227.5</v>
      </c>
      <c r="I84" s="7">
        <f t="shared" si="183"/>
        <v>247.66196710091648</v>
      </c>
      <c r="J84" s="7">
        <f t="shared" ref="J84:J91" si="190">J83</f>
        <v>1.75</v>
      </c>
      <c r="K84" s="52">
        <v>35</v>
      </c>
      <c r="L84" s="7">
        <f t="shared" si="173"/>
        <v>25</v>
      </c>
      <c r="M84" s="7">
        <f t="shared" si="128"/>
        <v>277.72621894323123</v>
      </c>
      <c r="N84" s="7">
        <f t="shared" si="178"/>
        <v>159.29721494270896</v>
      </c>
      <c r="O84" s="7">
        <f t="shared" si="130"/>
        <v>2.1363555303325481</v>
      </c>
      <c r="P84" s="9">
        <f t="shared" si="131"/>
        <v>48.830983550458242</v>
      </c>
      <c r="Q84" s="9">
        <f t="shared" si="132"/>
        <v>122.17182094142274</v>
      </c>
      <c r="R84" s="9">
        <f t="shared" si="145"/>
        <v>85.501402245940483</v>
      </c>
      <c r="S84" s="7">
        <f>10/COS(K84*PI()/180)</f>
        <v>12.207745887614561</v>
      </c>
      <c r="T84" s="7">
        <f t="shared" si="184"/>
        <v>11.360199637149304</v>
      </c>
      <c r="U84" s="36">
        <f t="shared" si="147"/>
        <v>3.5450917830947986</v>
      </c>
      <c r="V84" s="44">
        <f t="shared" si="185"/>
        <v>3.4315467461625726</v>
      </c>
      <c r="W84" s="44">
        <f t="shared" ref="W84:W91" si="191">(J84*(P84+S84+T84)*(F84-G84)*60+J84*(F84^2-G84^2)*60/(2*U84))/1000000</f>
        <v>1.739072204666781</v>
      </c>
      <c r="X84" s="81">
        <v>0</v>
      </c>
      <c r="Y84" s="11">
        <f>X84+D84</f>
        <v>10</v>
      </c>
      <c r="Z84" s="7">
        <f t="shared" si="133"/>
        <v>227.5</v>
      </c>
      <c r="AA84" s="7">
        <f t="shared" si="179"/>
        <v>0</v>
      </c>
      <c r="AB84" s="36">
        <f t="shared" si="135"/>
        <v>1.75</v>
      </c>
      <c r="AC84" s="9">
        <f t="shared" si="186"/>
        <v>40</v>
      </c>
      <c r="AD84" s="9">
        <f t="shared" si="136"/>
        <v>105</v>
      </c>
      <c r="AE84" s="9">
        <f t="shared" si="137"/>
        <v>72.5</v>
      </c>
      <c r="AF84" s="7">
        <f t="shared" ref="AF84:AF90" si="192">10/COS(X84*PI()/180)</f>
        <v>10</v>
      </c>
      <c r="AG84" s="7">
        <f t="shared" si="138"/>
        <v>10.101525445522107</v>
      </c>
      <c r="AH84" s="16">
        <f t="shared" si="139"/>
        <v>4</v>
      </c>
      <c r="AI84" s="44">
        <f t="shared" si="140"/>
        <v>2.8958854166666668</v>
      </c>
      <c r="AJ84" s="44">
        <f t="shared" si="187"/>
        <v>1.4858233223313768</v>
      </c>
      <c r="AK84" s="55">
        <f t="shared" si="188"/>
        <v>0.20290879909197179</v>
      </c>
      <c r="AL84" s="52">
        <f t="shared" si="180"/>
        <v>1.4415695099036163</v>
      </c>
      <c r="AM84" s="52">
        <f t="shared" si="189"/>
        <v>0.96358308156329942</v>
      </c>
      <c r="AN84" s="85">
        <f>IF(X84&gt;0,(E84+E84+N84+AA84)*H84/2/10000*0.4+(E84+N84+AA84+R84+T84+AE84+AG84)/100*2*0.4,(E84+E84+N84-AA84)*H84/2/10000*0.4+(E84+N84-AA84+R84+T84+AE84+AG84)/100*2*0.4)</f>
        <v>5.9998850661598926</v>
      </c>
      <c r="AO84" s="86">
        <f>IF(X84&gt;0,(E84+N84+AA84+R84+T84+AE84+AG84)/100*0.8*0.4,(E84+N84-AA84+R84+T84+AE84+AG84)/100*0.8*0.4)</f>
        <v>1.5640330952682271</v>
      </c>
    </row>
    <row r="85" spans="1:41" s="1" customFormat="1" ht="26.1" customHeight="1">
      <c r="A85" s="4"/>
      <c r="B85" s="189"/>
      <c r="C85" s="7">
        <v>150</v>
      </c>
      <c r="D85" s="7">
        <v>15</v>
      </c>
      <c r="E85" s="7">
        <v>150</v>
      </c>
      <c r="F85" s="7">
        <f t="shared" si="181"/>
        <v>260</v>
      </c>
      <c r="G85" s="7">
        <f t="shared" si="182"/>
        <v>130</v>
      </c>
      <c r="H85" s="7">
        <f t="shared" si="127"/>
        <v>227.5</v>
      </c>
      <c r="I85" s="7">
        <f t="shared" si="183"/>
        <v>247.66196710091648</v>
      </c>
      <c r="J85" s="7">
        <f t="shared" si="190"/>
        <v>1.75</v>
      </c>
      <c r="K85" s="52">
        <v>35</v>
      </c>
      <c r="L85" s="7">
        <f>K85-D85</f>
        <v>20</v>
      </c>
      <c r="M85" s="7">
        <f t="shared" si="128"/>
        <v>277.72621894323123</v>
      </c>
      <c r="N85" s="7">
        <f t="shared" si="178"/>
        <v>159.29721494270896</v>
      </c>
      <c r="O85" s="7">
        <f t="shared" si="130"/>
        <v>2.1363555303325481</v>
      </c>
      <c r="P85" s="9">
        <f t="shared" si="131"/>
        <v>48.830983550458242</v>
      </c>
      <c r="Q85" s="9">
        <f t="shared" si="132"/>
        <v>122.17182094142274</v>
      </c>
      <c r="R85" s="9">
        <f t="shared" si="145"/>
        <v>85.501402245940483</v>
      </c>
      <c r="S85" s="7">
        <f>10/COS(K85*PI()/180)</f>
        <v>12.207745887614561</v>
      </c>
      <c r="T85" s="7">
        <f t="shared" si="184"/>
        <v>11.360199637149304</v>
      </c>
      <c r="U85" s="36">
        <f t="shared" si="147"/>
        <v>3.5450917830947986</v>
      </c>
      <c r="V85" s="44">
        <f t="shared" si="185"/>
        <v>3.4315467461625726</v>
      </c>
      <c r="W85" s="44">
        <f t="shared" si="191"/>
        <v>1.739072204666781</v>
      </c>
      <c r="X85" s="81">
        <v>0</v>
      </c>
      <c r="Y85" s="11">
        <f>X85+D85</f>
        <v>15</v>
      </c>
      <c r="Z85" s="7">
        <f t="shared" si="133"/>
        <v>227.5</v>
      </c>
      <c r="AA85" s="7">
        <f t="shared" si="179"/>
        <v>0</v>
      </c>
      <c r="AB85" s="36">
        <f t="shared" si="135"/>
        <v>1.75</v>
      </c>
      <c r="AC85" s="9">
        <f t="shared" si="186"/>
        <v>40</v>
      </c>
      <c r="AD85" s="9">
        <f t="shared" si="136"/>
        <v>105</v>
      </c>
      <c r="AE85" s="9">
        <f t="shared" si="137"/>
        <v>72.5</v>
      </c>
      <c r="AF85" s="7">
        <f t="shared" si="192"/>
        <v>10</v>
      </c>
      <c r="AG85" s="7">
        <f t="shared" si="138"/>
        <v>10.101525445522107</v>
      </c>
      <c r="AH85" s="16">
        <f t="shared" si="139"/>
        <v>4</v>
      </c>
      <c r="AI85" s="44">
        <f t="shared" si="140"/>
        <v>2.8958854166666668</v>
      </c>
      <c r="AJ85" s="44">
        <f t="shared" si="187"/>
        <v>1.4858233223313768</v>
      </c>
      <c r="AK85" s="55">
        <f t="shared" si="188"/>
        <v>0.20290879909197179</v>
      </c>
      <c r="AL85" s="52">
        <f t="shared" si="180"/>
        <v>1.4415695099036163</v>
      </c>
      <c r="AM85" s="52">
        <f t="shared" si="189"/>
        <v>0.96358308156329942</v>
      </c>
      <c r="AN85" s="85">
        <f>IF(X85&gt;0,(E85+E85+N85+AA85)*H85/2/10000*0.4+(E85+N85+AA85+R85+T85+AE85+AG85)/100*2*0.4,(E85+E85+N85-AA85)*H85/2/10000*0.4+(E85+N85-AA85+R85+T85+AE85+AG85)/100*2*0.4)</f>
        <v>5.9998850661598926</v>
      </c>
      <c r="AO85" s="86">
        <f>IF(X85&gt;0,(E85+N85+AA85+R85+T85+AE85+AG85)/100*0.8*0.4,(E85+N85-AA85+R85+T85+AE85+AG85)/100*0.8*0.4)</f>
        <v>1.5640330952682271</v>
      </c>
    </row>
    <row r="86" spans="1:41" s="1" customFormat="1" ht="26.1" customHeight="1">
      <c r="B86" s="189"/>
      <c r="C86" s="7">
        <v>150</v>
      </c>
      <c r="D86" s="7">
        <v>20</v>
      </c>
      <c r="E86" s="7">
        <v>150</v>
      </c>
      <c r="F86" s="7">
        <f t="shared" si="181"/>
        <v>260</v>
      </c>
      <c r="G86" s="7">
        <f t="shared" si="182"/>
        <v>130</v>
      </c>
      <c r="H86" s="7">
        <f t="shared" si="127"/>
        <v>227.5</v>
      </c>
      <c r="I86" s="7">
        <f t="shared" si="183"/>
        <v>247.66196710091648</v>
      </c>
      <c r="J86" s="7">
        <f t="shared" si="190"/>
        <v>1.75</v>
      </c>
      <c r="K86" s="52">
        <v>35</v>
      </c>
      <c r="L86" s="7">
        <f t="shared" ref="L86:L94" si="193">K86-D86</f>
        <v>15</v>
      </c>
      <c r="M86" s="7">
        <f t="shared" si="128"/>
        <v>277.72621894323123</v>
      </c>
      <c r="N86" s="7">
        <f t="shared" si="178"/>
        <v>159.29721494270896</v>
      </c>
      <c r="O86" s="7">
        <f t="shared" si="130"/>
        <v>2.1363555303325481</v>
      </c>
      <c r="P86" s="9">
        <f t="shared" si="131"/>
        <v>48.830983550458242</v>
      </c>
      <c r="Q86" s="9">
        <f t="shared" si="132"/>
        <v>122.17182094142274</v>
      </c>
      <c r="R86" s="9">
        <f t="shared" si="145"/>
        <v>85.501402245940483</v>
      </c>
      <c r="S86" s="7">
        <f t="shared" ref="S86:S92" si="194">10/COS(K86*PI()/180)</f>
        <v>12.207745887614561</v>
      </c>
      <c r="T86" s="7">
        <f t="shared" si="184"/>
        <v>11.360199637149304</v>
      </c>
      <c r="U86" s="36">
        <f t="shared" si="147"/>
        <v>3.5450917830947986</v>
      </c>
      <c r="V86" s="44">
        <f t="shared" si="185"/>
        <v>3.4315467461625726</v>
      </c>
      <c r="W86" s="44">
        <f t="shared" si="191"/>
        <v>1.739072204666781</v>
      </c>
      <c r="X86" s="81">
        <v>0</v>
      </c>
      <c r="Y86" s="11">
        <f t="shared" ref="Y86:Y91" si="195">X86+D86</f>
        <v>20</v>
      </c>
      <c r="Z86" s="7">
        <f t="shared" si="133"/>
        <v>227.5</v>
      </c>
      <c r="AA86" s="7">
        <f t="shared" si="179"/>
        <v>0</v>
      </c>
      <c r="AB86" s="36">
        <f t="shared" si="135"/>
        <v>1.75</v>
      </c>
      <c r="AC86" s="9">
        <f t="shared" si="186"/>
        <v>40</v>
      </c>
      <c r="AD86" s="9">
        <f t="shared" si="136"/>
        <v>105</v>
      </c>
      <c r="AE86" s="9">
        <f t="shared" si="137"/>
        <v>72.5</v>
      </c>
      <c r="AF86" s="7">
        <f t="shared" si="192"/>
        <v>10</v>
      </c>
      <c r="AG86" s="7">
        <f t="shared" si="138"/>
        <v>10.101525445522107</v>
      </c>
      <c r="AH86" s="16">
        <f t="shared" si="139"/>
        <v>4</v>
      </c>
      <c r="AI86" s="44">
        <f t="shared" si="140"/>
        <v>2.8958854166666668</v>
      </c>
      <c r="AJ86" s="44">
        <f t="shared" si="187"/>
        <v>1.4858233223313768</v>
      </c>
      <c r="AK86" s="55">
        <f t="shared" si="188"/>
        <v>0.20290879909197179</v>
      </c>
      <c r="AL86" s="52">
        <f t="shared" si="180"/>
        <v>1.4415695099036163</v>
      </c>
      <c r="AM86" s="52">
        <f t="shared" si="189"/>
        <v>0.96358308156329942</v>
      </c>
      <c r="AN86" s="85">
        <f t="shared" ref="AN86:AN91" si="196">IF(X86&gt;0,(E86+E86+N86+AA86)*H86/2/10000*0.4+(E86+N86+AA86+R86+T86+AE86+AG86)/100*2*0.4,(E86+E86+N86-AA86)*H86/2/10000*0.4+(E86+N86-AA86+R86+T86+AE86+AG86)/100*2*0.4)</f>
        <v>5.9998850661598926</v>
      </c>
      <c r="AO86" s="86">
        <f t="shared" ref="AO86:AO91" si="197">IF(X86&gt;0,(E86+N86+AA86+R86+T86+AE86+AG86)/100*0.8*0.4,(E86+N86-AA86+R86+T86+AE86+AG86)/100*0.8*0.4)</f>
        <v>1.5640330952682271</v>
      </c>
    </row>
    <row r="87" spans="1:41" s="1" customFormat="1" ht="26.1" customHeight="1">
      <c r="B87" s="189"/>
      <c r="C87" s="7">
        <v>150</v>
      </c>
      <c r="D87" s="7">
        <v>25</v>
      </c>
      <c r="E87" s="7">
        <v>150</v>
      </c>
      <c r="F87" s="7">
        <f t="shared" si="181"/>
        <v>260</v>
      </c>
      <c r="G87" s="7">
        <f t="shared" si="182"/>
        <v>130</v>
      </c>
      <c r="H87" s="7">
        <f t="shared" si="127"/>
        <v>227.5</v>
      </c>
      <c r="I87" s="7">
        <f t="shared" si="183"/>
        <v>289.47574364968784</v>
      </c>
      <c r="J87" s="7">
        <f t="shared" si="190"/>
        <v>1.75</v>
      </c>
      <c r="K87" s="52">
        <v>55</v>
      </c>
      <c r="L87" s="7">
        <f t="shared" si="193"/>
        <v>30</v>
      </c>
      <c r="M87" s="7">
        <f t="shared" si="128"/>
        <v>396.63414600379974</v>
      </c>
      <c r="N87" s="7">
        <f t="shared" si="178"/>
        <v>324.90367153383102</v>
      </c>
      <c r="O87" s="7">
        <f t="shared" si="130"/>
        <v>3.0510318923369213</v>
      </c>
      <c r="P87" s="9">
        <f t="shared" si="131"/>
        <v>69.737871824843907</v>
      </c>
      <c r="Q87" s="9">
        <f t="shared" si="132"/>
        <v>171.18983074754993</v>
      </c>
      <c r="R87" s="9">
        <f t="shared" si="145"/>
        <v>120.46385128619691</v>
      </c>
      <c r="S87" s="7">
        <f t="shared" si="194"/>
        <v>17.434467956210977</v>
      </c>
      <c r="T87" s="7">
        <f t="shared" si="184"/>
        <v>15.660302686018978</v>
      </c>
      <c r="U87" s="36">
        <f t="shared" si="147"/>
        <v>2.5627893513430156</v>
      </c>
      <c r="V87" s="44">
        <f t="shared" si="185"/>
        <v>4.8440039884940722</v>
      </c>
      <c r="W87" s="44">
        <f t="shared" si="191"/>
        <v>2.4422799991467614</v>
      </c>
      <c r="X87" s="82">
        <v>-20</v>
      </c>
      <c r="Y87" s="11">
        <f t="shared" si="195"/>
        <v>5</v>
      </c>
      <c r="Z87" s="7">
        <f t="shared" si="133"/>
        <v>242.10044323827</v>
      </c>
      <c r="AA87" s="7">
        <f t="shared" si="179"/>
        <v>82.803228295561027</v>
      </c>
      <c r="AB87" s="36">
        <f t="shared" si="135"/>
        <v>1.8623111018328462</v>
      </c>
      <c r="AC87" s="9">
        <f t="shared" si="186"/>
        <v>42.567110899036486</v>
      </c>
      <c r="AD87" s="9">
        <f t="shared" si="136"/>
        <v>115.29200597229959</v>
      </c>
      <c r="AE87" s="9">
        <f t="shared" si="137"/>
        <v>78.929558435668042</v>
      </c>
      <c r="AF87" s="7">
        <f t="shared" si="192"/>
        <v>10.641777724759121</v>
      </c>
      <c r="AG87" s="7">
        <f t="shared" si="138"/>
        <v>11.288807973121616</v>
      </c>
      <c r="AH87" s="16">
        <f t="shared" si="139"/>
        <v>3.5751168803760511</v>
      </c>
      <c r="AI87" s="44">
        <f t="shared" si="140"/>
        <v>3.1430394074703636</v>
      </c>
      <c r="AJ87" s="44">
        <f t="shared" si="187"/>
        <v>1.6249146718604508</v>
      </c>
      <c r="AK87" s="55">
        <f t="shared" si="188"/>
        <v>0.23583714812412923</v>
      </c>
      <c r="AL87" s="52">
        <f t="shared" si="180"/>
        <v>1.8764327860108387</v>
      </c>
      <c r="AM87" s="52">
        <f t="shared" si="189"/>
        <v>1.1141126771388763</v>
      </c>
      <c r="AN87" s="85">
        <f t="shared" si="196"/>
        <v>7.4141007256883329</v>
      </c>
      <c r="AO87" s="86">
        <f t="shared" si="197"/>
        <v>1.9790174835816818</v>
      </c>
    </row>
    <row r="88" spans="1:41" s="1" customFormat="1" ht="26.1" customHeight="1">
      <c r="B88" s="189"/>
      <c r="C88" s="7">
        <v>150</v>
      </c>
      <c r="D88" s="7">
        <v>30</v>
      </c>
      <c r="E88" s="7">
        <v>150</v>
      </c>
      <c r="F88" s="7">
        <f t="shared" si="181"/>
        <v>260</v>
      </c>
      <c r="G88" s="7">
        <f t="shared" si="182"/>
        <v>130</v>
      </c>
      <c r="H88" s="7">
        <f t="shared" si="127"/>
        <v>227.5</v>
      </c>
      <c r="I88" s="7">
        <f t="shared" si="183"/>
        <v>289.47574364968784</v>
      </c>
      <c r="J88" s="7">
        <f t="shared" si="190"/>
        <v>1.75</v>
      </c>
      <c r="K88" s="52">
        <v>55</v>
      </c>
      <c r="L88" s="7">
        <f t="shared" si="193"/>
        <v>25</v>
      </c>
      <c r="M88" s="7">
        <f t="shared" si="128"/>
        <v>396.63414600379974</v>
      </c>
      <c r="N88" s="7">
        <f t="shared" si="178"/>
        <v>324.90367153383102</v>
      </c>
      <c r="O88" s="7">
        <f t="shared" si="130"/>
        <v>3.0510318923369213</v>
      </c>
      <c r="P88" s="9">
        <f t="shared" si="131"/>
        <v>69.737871824843907</v>
      </c>
      <c r="Q88" s="9">
        <f t="shared" si="132"/>
        <v>171.18983074754993</v>
      </c>
      <c r="R88" s="9">
        <f t="shared" si="145"/>
        <v>120.46385128619691</v>
      </c>
      <c r="S88" s="7">
        <f t="shared" si="194"/>
        <v>17.434467956210977</v>
      </c>
      <c r="T88" s="7">
        <f t="shared" si="184"/>
        <v>15.660302686018978</v>
      </c>
      <c r="U88" s="36">
        <f t="shared" si="147"/>
        <v>2.5627893513430156</v>
      </c>
      <c r="V88" s="44">
        <f t="shared" si="185"/>
        <v>4.8440039884940722</v>
      </c>
      <c r="W88" s="44">
        <f t="shared" si="191"/>
        <v>2.4422799991467614</v>
      </c>
      <c r="X88" s="82">
        <v>-20</v>
      </c>
      <c r="Y88" s="11">
        <f t="shared" si="195"/>
        <v>10</v>
      </c>
      <c r="Z88" s="7">
        <f t="shared" si="133"/>
        <v>242.10044323827</v>
      </c>
      <c r="AA88" s="7">
        <f t="shared" si="179"/>
        <v>82.803228295561027</v>
      </c>
      <c r="AB88" s="36">
        <f t="shared" si="135"/>
        <v>1.8623111018328462</v>
      </c>
      <c r="AC88" s="9">
        <f t="shared" si="186"/>
        <v>42.567110899036486</v>
      </c>
      <c r="AD88" s="9">
        <f t="shared" si="136"/>
        <v>115.29200597229959</v>
      </c>
      <c r="AE88" s="9">
        <f t="shared" si="137"/>
        <v>78.929558435668042</v>
      </c>
      <c r="AF88" s="7">
        <f t="shared" si="192"/>
        <v>10.641777724759121</v>
      </c>
      <c r="AG88" s="7">
        <f t="shared" si="138"/>
        <v>11.288807973121616</v>
      </c>
      <c r="AH88" s="16">
        <f t="shared" si="139"/>
        <v>3.5751168803760511</v>
      </c>
      <c r="AI88" s="44">
        <f t="shared" si="140"/>
        <v>3.1430394074703636</v>
      </c>
      <c r="AJ88" s="44">
        <f t="shared" si="187"/>
        <v>1.6249146718604508</v>
      </c>
      <c r="AK88" s="55">
        <f t="shared" si="188"/>
        <v>0.23583714812412923</v>
      </c>
      <c r="AL88" s="52">
        <f t="shared" si="180"/>
        <v>1.8764327860108387</v>
      </c>
      <c r="AM88" s="52">
        <f t="shared" si="189"/>
        <v>1.1141126771388763</v>
      </c>
      <c r="AN88" s="85">
        <f t="shared" si="196"/>
        <v>7.4141007256883329</v>
      </c>
      <c r="AO88" s="86">
        <f t="shared" si="197"/>
        <v>1.9790174835816818</v>
      </c>
    </row>
    <row r="89" spans="1:41" s="1" customFormat="1" ht="26.1" customHeight="1">
      <c r="B89" s="189"/>
      <c r="C89" s="7">
        <v>150</v>
      </c>
      <c r="D89" s="7">
        <v>35</v>
      </c>
      <c r="E89" s="7">
        <v>150</v>
      </c>
      <c r="F89" s="7">
        <f t="shared" si="181"/>
        <v>260</v>
      </c>
      <c r="G89" s="7">
        <f t="shared" si="182"/>
        <v>130</v>
      </c>
      <c r="H89" s="7">
        <f t="shared" si="127"/>
        <v>227.5</v>
      </c>
      <c r="I89" s="7">
        <f t="shared" si="183"/>
        <v>289.47574364968784</v>
      </c>
      <c r="J89" s="7">
        <f t="shared" si="190"/>
        <v>1.75</v>
      </c>
      <c r="K89" s="52">
        <v>55</v>
      </c>
      <c r="L89" s="7">
        <f t="shared" si="193"/>
        <v>20</v>
      </c>
      <c r="M89" s="7">
        <f t="shared" si="128"/>
        <v>396.63414600379974</v>
      </c>
      <c r="N89" s="7">
        <f t="shared" si="178"/>
        <v>324.90367153383102</v>
      </c>
      <c r="O89" s="7">
        <f t="shared" si="130"/>
        <v>3.0510318923369213</v>
      </c>
      <c r="P89" s="9">
        <f t="shared" si="131"/>
        <v>69.737871824843907</v>
      </c>
      <c r="Q89" s="9">
        <f t="shared" si="132"/>
        <v>171.18983074754993</v>
      </c>
      <c r="R89" s="9">
        <f t="shared" si="145"/>
        <v>120.46385128619691</v>
      </c>
      <c r="S89" s="7">
        <f t="shared" si="194"/>
        <v>17.434467956210977</v>
      </c>
      <c r="T89" s="7">
        <f t="shared" si="184"/>
        <v>15.660302686018978</v>
      </c>
      <c r="U89" s="36">
        <f t="shared" si="147"/>
        <v>2.5627893513430156</v>
      </c>
      <c r="V89" s="44">
        <f t="shared" si="185"/>
        <v>4.8440039884940722</v>
      </c>
      <c r="W89" s="44">
        <f t="shared" si="191"/>
        <v>2.4422799991467614</v>
      </c>
      <c r="X89" s="82">
        <v>-20</v>
      </c>
      <c r="Y89" s="11">
        <f t="shared" si="195"/>
        <v>15</v>
      </c>
      <c r="Z89" s="7">
        <f t="shared" si="133"/>
        <v>242.10044323827</v>
      </c>
      <c r="AA89" s="7">
        <f t="shared" si="179"/>
        <v>82.803228295561027</v>
      </c>
      <c r="AB89" s="36">
        <f t="shared" si="135"/>
        <v>1.8623111018328462</v>
      </c>
      <c r="AC89" s="9">
        <f t="shared" si="186"/>
        <v>42.567110899036486</v>
      </c>
      <c r="AD89" s="9">
        <f t="shared" si="136"/>
        <v>115.29200597229959</v>
      </c>
      <c r="AE89" s="9">
        <f t="shared" si="137"/>
        <v>78.929558435668042</v>
      </c>
      <c r="AF89" s="7">
        <f t="shared" si="192"/>
        <v>10.641777724759121</v>
      </c>
      <c r="AG89" s="7">
        <f t="shared" si="138"/>
        <v>11.288807973121616</v>
      </c>
      <c r="AH89" s="16">
        <f t="shared" si="139"/>
        <v>3.5751168803760511</v>
      </c>
      <c r="AI89" s="44">
        <f t="shared" si="140"/>
        <v>3.1430394074703636</v>
      </c>
      <c r="AJ89" s="44">
        <f t="shared" si="187"/>
        <v>1.6249146718604508</v>
      </c>
      <c r="AK89" s="55">
        <f t="shared" si="188"/>
        <v>0.23583714812412923</v>
      </c>
      <c r="AL89" s="52">
        <f t="shared" si="180"/>
        <v>1.8764327860108387</v>
      </c>
      <c r="AM89" s="52">
        <f t="shared" si="189"/>
        <v>1.1141126771388763</v>
      </c>
      <c r="AN89" s="85">
        <f t="shared" si="196"/>
        <v>7.4141007256883329</v>
      </c>
      <c r="AO89" s="86">
        <f t="shared" si="197"/>
        <v>1.9790174835816818</v>
      </c>
    </row>
    <row r="90" spans="1:41" s="1" customFormat="1" ht="26.1" customHeight="1">
      <c r="B90" s="189"/>
      <c r="C90" s="7">
        <v>150</v>
      </c>
      <c r="D90" s="7">
        <v>40</v>
      </c>
      <c r="E90" s="7">
        <v>150</v>
      </c>
      <c r="F90" s="7">
        <f t="shared" si="181"/>
        <v>260</v>
      </c>
      <c r="G90" s="7">
        <f t="shared" si="182"/>
        <v>130</v>
      </c>
      <c r="H90" s="7">
        <f t="shared" si="127"/>
        <v>227.5</v>
      </c>
      <c r="I90" s="7">
        <f t="shared" si="183"/>
        <v>289.47574364968784</v>
      </c>
      <c r="J90" s="7">
        <f t="shared" si="190"/>
        <v>1.75</v>
      </c>
      <c r="K90" s="52">
        <v>55</v>
      </c>
      <c r="L90" s="7">
        <f t="shared" si="193"/>
        <v>15</v>
      </c>
      <c r="M90" s="7">
        <f t="shared" si="128"/>
        <v>396.63414600379974</v>
      </c>
      <c r="N90" s="7">
        <f t="shared" si="178"/>
        <v>324.90367153383102</v>
      </c>
      <c r="O90" s="7">
        <f t="shared" si="130"/>
        <v>3.0510318923369213</v>
      </c>
      <c r="P90" s="9">
        <f t="shared" si="131"/>
        <v>69.737871824843907</v>
      </c>
      <c r="Q90" s="9">
        <f t="shared" si="132"/>
        <v>171.18983074754993</v>
      </c>
      <c r="R90" s="9">
        <f t="shared" si="145"/>
        <v>120.46385128619691</v>
      </c>
      <c r="S90" s="7">
        <f t="shared" si="194"/>
        <v>17.434467956210977</v>
      </c>
      <c r="T90" s="7">
        <f t="shared" si="184"/>
        <v>15.660302686018978</v>
      </c>
      <c r="U90" s="36">
        <f t="shared" si="147"/>
        <v>2.5627893513430156</v>
      </c>
      <c r="V90" s="44">
        <f t="shared" si="185"/>
        <v>4.8440039884940722</v>
      </c>
      <c r="W90" s="44">
        <f t="shared" si="191"/>
        <v>2.4422799991467614</v>
      </c>
      <c r="X90" s="82">
        <v>-20</v>
      </c>
      <c r="Y90" s="11">
        <f t="shared" si="195"/>
        <v>20</v>
      </c>
      <c r="Z90" s="7">
        <f t="shared" si="133"/>
        <v>242.10044323827</v>
      </c>
      <c r="AA90" s="7">
        <f t="shared" si="179"/>
        <v>82.803228295561027</v>
      </c>
      <c r="AB90" s="36">
        <f t="shared" si="135"/>
        <v>1.8623111018328462</v>
      </c>
      <c r="AC90" s="9">
        <f t="shared" si="186"/>
        <v>42.567110899036486</v>
      </c>
      <c r="AD90" s="9">
        <f t="shared" si="136"/>
        <v>115.29200597229959</v>
      </c>
      <c r="AE90" s="9">
        <f t="shared" si="137"/>
        <v>78.929558435668042</v>
      </c>
      <c r="AF90" s="7">
        <f t="shared" si="192"/>
        <v>10.641777724759121</v>
      </c>
      <c r="AG90" s="7">
        <f t="shared" si="138"/>
        <v>11.288807973121616</v>
      </c>
      <c r="AH90" s="16">
        <f t="shared" si="139"/>
        <v>3.5751168803760511</v>
      </c>
      <c r="AI90" s="44">
        <f t="shared" si="140"/>
        <v>3.1430394074703636</v>
      </c>
      <c r="AJ90" s="44">
        <f t="shared" si="187"/>
        <v>1.6249146718604508</v>
      </c>
      <c r="AK90" s="55">
        <f t="shared" si="188"/>
        <v>0.23583714812412923</v>
      </c>
      <c r="AL90" s="52">
        <f t="shared" si="180"/>
        <v>1.8764327860108387</v>
      </c>
      <c r="AM90" s="52">
        <f t="shared" si="189"/>
        <v>1.1141126771388763</v>
      </c>
      <c r="AN90" s="85">
        <f t="shared" si="196"/>
        <v>7.4141007256883329</v>
      </c>
      <c r="AO90" s="86">
        <f t="shared" si="197"/>
        <v>1.9790174835816818</v>
      </c>
    </row>
    <row r="91" spans="1:41" s="1" customFormat="1" ht="26.1" customHeight="1" thickBot="1">
      <c r="B91" s="190"/>
      <c r="C91" s="12">
        <v>150</v>
      </c>
      <c r="D91" s="12">
        <v>45</v>
      </c>
      <c r="E91" s="12">
        <v>150</v>
      </c>
      <c r="F91" s="12">
        <f t="shared" si="181"/>
        <v>260</v>
      </c>
      <c r="G91" s="12">
        <f t="shared" si="182"/>
        <v>130</v>
      </c>
      <c r="H91" s="12">
        <f t="shared" si="127"/>
        <v>227.5</v>
      </c>
      <c r="I91" s="12">
        <f t="shared" si="183"/>
        <v>289.47574364968784</v>
      </c>
      <c r="J91" s="12">
        <f t="shared" si="190"/>
        <v>1.75</v>
      </c>
      <c r="K91" s="57">
        <v>55</v>
      </c>
      <c r="L91" s="12">
        <f t="shared" si="193"/>
        <v>10</v>
      </c>
      <c r="M91" s="12">
        <f t="shared" si="128"/>
        <v>396.63414600379974</v>
      </c>
      <c r="N91" s="12">
        <f t="shared" si="178"/>
        <v>324.90367153383102</v>
      </c>
      <c r="O91" s="12">
        <f t="shared" si="130"/>
        <v>3.0510318923369213</v>
      </c>
      <c r="P91" s="13">
        <f t="shared" si="131"/>
        <v>69.737871824843907</v>
      </c>
      <c r="Q91" s="13">
        <f t="shared" si="132"/>
        <v>171.18983074754993</v>
      </c>
      <c r="R91" s="13">
        <f t="shared" si="145"/>
        <v>120.46385128619691</v>
      </c>
      <c r="S91" s="12">
        <f t="shared" si="194"/>
        <v>17.434467956210977</v>
      </c>
      <c r="T91" s="12">
        <f t="shared" si="184"/>
        <v>15.660302686018978</v>
      </c>
      <c r="U91" s="37">
        <f t="shared" si="147"/>
        <v>2.5627893513430156</v>
      </c>
      <c r="V91" s="45">
        <f t="shared" si="185"/>
        <v>4.8440039884940722</v>
      </c>
      <c r="W91" s="45">
        <f t="shared" si="191"/>
        <v>2.4422799991467614</v>
      </c>
      <c r="X91" s="83">
        <v>-20</v>
      </c>
      <c r="Y91" s="14">
        <f t="shared" si="195"/>
        <v>25</v>
      </c>
      <c r="Z91" s="12">
        <f t="shared" si="133"/>
        <v>242.10044323827</v>
      </c>
      <c r="AA91" s="12">
        <f t="shared" si="179"/>
        <v>82.803228295561027</v>
      </c>
      <c r="AB91" s="37">
        <f t="shared" si="135"/>
        <v>1.8623111018328462</v>
      </c>
      <c r="AC91" s="13">
        <f t="shared" si="186"/>
        <v>42.567110899036486</v>
      </c>
      <c r="AD91" s="13">
        <f t="shared" si="136"/>
        <v>115.29200597229959</v>
      </c>
      <c r="AE91" s="13">
        <f t="shared" si="137"/>
        <v>78.929558435668042</v>
      </c>
      <c r="AF91" s="12">
        <f>10/COS(X91*PI()/180)</f>
        <v>10.641777724759121</v>
      </c>
      <c r="AG91" s="12">
        <f t="shared" si="138"/>
        <v>11.288807973121616</v>
      </c>
      <c r="AH91" s="17">
        <f t="shared" si="139"/>
        <v>3.5751168803760511</v>
      </c>
      <c r="AI91" s="45">
        <f t="shared" si="140"/>
        <v>3.1430394074703636</v>
      </c>
      <c r="AJ91" s="45">
        <f t="shared" si="187"/>
        <v>1.6249146718604508</v>
      </c>
      <c r="AK91" s="56">
        <f t="shared" si="188"/>
        <v>0.23583714812412923</v>
      </c>
      <c r="AL91" s="57">
        <f t="shared" si="180"/>
        <v>1.8764327860108387</v>
      </c>
      <c r="AM91" s="57">
        <f t="shared" si="189"/>
        <v>1.1141126771388763</v>
      </c>
      <c r="AN91" s="85">
        <f t="shared" si="196"/>
        <v>7.4141007256883329</v>
      </c>
      <c r="AO91" s="86">
        <f t="shared" si="197"/>
        <v>1.9790174835816818</v>
      </c>
    </row>
    <row r="92" spans="1:41" s="1" customFormat="1" ht="26.1" customHeight="1">
      <c r="A92" s="3"/>
      <c r="B92" s="188">
        <v>175</v>
      </c>
      <c r="C92" s="5">
        <v>175</v>
      </c>
      <c r="D92" s="5">
        <v>0</v>
      </c>
      <c r="E92" s="5">
        <v>150</v>
      </c>
      <c r="F92" s="5">
        <f>C92+20+E92-60</f>
        <v>285</v>
      </c>
      <c r="G92" s="5">
        <f>C92-20</f>
        <v>155</v>
      </c>
      <c r="H92" s="5">
        <f t="shared" si="127"/>
        <v>227.5</v>
      </c>
      <c r="I92" s="5">
        <f>2*P92+E92</f>
        <v>242.37604307034013</v>
      </c>
      <c r="J92" s="5">
        <v>1.75</v>
      </c>
      <c r="K92" s="51">
        <v>30</v>
      </c>
      <c r="L92" s="5">
        <f t="shared" si="193"/>
        <v>30</v>
      </c>
      <c r="M92" s="5">
        <f t="shared" si="128"/>
        <v>262.69437248127969</v>
      </c>
      <c r="N92" s="5">
        <f t="shared" si="178"/>
        <v>131.34718624063984</v>
      </c>
      <c r="O92" s="5">
        <f t="shared" si="130"/>
        <v>2.0207259421636898</v>
      </c>
      <c r="P92" s="24">
        <f t="shared" si="131"/>
        <v>46.188021535170058</v>
      </c>
      <c r="Q92" s="24">
        <f t="shared" si="132"/>
        <v>122.97560733739027</v>
      </c>
      <c r="R92" s="24">
        <f t="shared" si="145"/>
        <v>87.949691006552996</v>
      </c>
      <c r="S92" s="5">
        <f t="shared" si="194"/>
        <v>11.547005383792515</v>
      </c>
      <c r="T92" s="5">
        <f>10/COS(ATAN((N92+R92-Q92)/H92))</f>
        <v>10.859370420329437</v>
      </c>
      <c r="U92" s="35">
        <f t="shared" si="147"/>
        <v>3.7115374447904514</v>
      </c>
      <c r="V92" s="25">
        <f>(P92*J92*(F92^2-G92^2)/2+J92*(F92^3-G92^3)/(6*U92))/1000000</f>
        <v>3.8382201792580761</v>
      </c>
      <c r="W92" s="25">
        <f>(J92*(P92+S92+T92)*(F92-G92)*60+J92*(F92^2-G92^2)*60/(2*U92))/1000000</f>
        <v>1.7454121909236777</v>
      </c>
      <c r="X92" s="80">
        <v>30</v>
      </c>
      <c r="Y92" s="72">
        <f>X92+D92</f>
        <v>30</v>
      </c>
      <c r="Z92" s="5">
        <f t="shared" si="133"/>
        <v>262.69437248127969</v>
      </c>
      <c r="AA92" s="5">
        <f t="shared" si="179"/>
        <v>131.34718624063984</v>
      </c>
      <c r="AB92" s="35">
        <f t="shared" si="135"/>
        <v>2.0207259421636898</v>
      </c>
      <c r="AC92" s="24">
        <f>40/COS(ABS(X92)*PI()/180)</f>
        <v>46.188021535170058</v>
      </c>
      <c r="AD92" s="24">
        <f t="shared" si="136"/>
        <v>122.97560733739027</v>
      </c>
      <c r="AE92" s="24">
        <f t="shared" si="137"/>
        <v>87.949691006552996</v>
      </c>
      <c r="AF92" s="5">
        <f>10/COS(X92*PI()/180)</f>
        <v>11.547005383792515</v>
      </c>
      <c r="AG92" s="5">
        <f t="shared" si="138"/>
        <v>10.859370420329437</v>
      </c>
      <c r="AH92" s="26">
        <f t="shared" si="139"/>
        <v>3.7115374447904514</v>
      </c>
      <c r="AI92" s="25">
        <f t="shared" si="140"/>
        <v>3.8382201792580761</v>
      </c>
      <c r="AJ92" s="25">
        <f>(J92*(AC92+AF92+AG92)*(F92-G92)*60+J92*(F92^2-G92^2)*60/(2*AH92))/1000000</f>
        <v>1.7454121909236777</v>
      </c>
      <c r="AK92" s="54">
        <f>(0.2*0.4-0.05*0.05/2)*(I92/100+0.1)</f>
        <v>0.19874613391789292</v>
      </c>
      <c r="AL92" s="51">
        <f t="shared" si="180"/>
        <v>1.6289719430559619</v>
      </c>
      <c r="AM92" s="51">
        <f>0.6*0.6*(I92/100+0.2)</f>
        <v>0.94455375505322459</v>
      </c>
      <c r="AN92" s="89">
        <f>IF(X92&gt;0,(E92+E92+N92+AA92)*H92/2/10000*0.4+(E92+N92+AA92+R92+T92+AE92+AG92)/100*2*0.4,(E92+E92+N92-AA92)*H92/2/10000*0.4+(E92+N92-AA92+R92+T92+AE92+AG92)/100*2*0.4)</f>
        <v>7.4427593574701802</v>
      </c>
      <c r="AO92" s="90">
        <f>IF(X92&gt;0,(E92+N92+AA92+R92+T92+AE92+AG92)/100*0.8*0.4,(E92+N92-AA92+R92+T92+AE92+AG92)/100*0.8*0.4)</f>
        <v>1.9529999850721429</v>
      </c>
    </row>
    <row r="93" spans="1:41" s="1" customFormat="1" ht="26.1" customHeight="1">
      <c r="A93" s="4"/>
      <c r="B93" s="189"/>
      <c r="C93" s="7">
        <v>175</v>
      </c>
      <c r="D93" s="7">
        <v>5</v>
      </c>
      <c r="E93" s="7">
        <v>150</v>
      </c>
      <c r="F93" s="7">
        <f t="shared" ref="F93:F101" si="198">C93+20+E93-60</f>
        <v>285</v>
      </c>
      <c r="G93" s="7">
        <f t="shared" ref="G93:G101" si="199">C93-20</f>
        <v>155</v>
      </c>
      <c r="H93" s="7">
        <f t="shared" si="127"/>
        <v>227.5</v>
      </c>
      <c r="I93" s="7">
        <f t="shared" ref="I93:I101" si="200">2*P93+E93</f>
        <v>247.66196710091648</v>
      </c>
      <c r="J93" s="7">
        <f>J92</f>
        <v>1.75</v>
      </c>
      <c r="K93" s="52">
        <v>35</v>
      </c>
      <c r="L93" s="7">
        <f t="shared" si="193"/>
        <v>30</v>
      </c>
      <c r="M93" s="7">
        <f t="shared" si="128"/>
        <v>277.72621894323123</v>
      </c>
      <c r="N93" s="7">
        <f t="shared" si="178"/>
        <v>159.29721494270896</v>
      </c>
      <c r="O93" s="7">
        <f t="shared" si="130"/>
        <v>2.1363555303325481</v>
      </c>
      <c r="P93" s="9">
        <f t="shared" si="131"/>
        <v>48.830983550458242</v>
      </c>
      <c r="Q93" s="9">
        <f t="shared" si="132"/>
        <v>129.22382453670778</v>
      </c>
      <c r="R93" s="9">
        <f t="shared" si="145"/>
        <v>92.55340584122554</v>
      </c>
      <c r="S93" s="7">
        <f>10/COS(K93*PI()/180)</f>
        <v>12.207745887614561</v>
      </c>
      <c r="T93" s="7">
        <f t="shared" ref="T93:T101" si="201">10/COS(ATAN((N93+R93-Q93)/H93))</f>
        <v>11.360199637149304</v>
      </c>
      <c r="U93" s="36">
        <f t="shared" si="147"/>
        <v>3.5450917830947986</v>
      </c>
      <c r="V93" s="44">
        <f t="shared" ref="V93:V101" si="202">(P93*J93*(F93^2-G93^2)/2+J93*(F93^3-G93^3)/(6*U93))/1000000</f>
        <v>4.0421716098257283</v>
      </c>
      <c r="W93" s="44">
        <f>(J93*(P93+S93+T93)*(F93-G93)*60+J93*(F93^2-G93^2)*60/(2*U93))/1000000</f>
        <v>1.8353320537424218</v>
      </c>
      <c r="X93" s="81">
        <v>0</v>
      </c>
      <c r="Y93" s="11">
        <f>X93+D93</f>
        <v>5</v>
      </c>
      <c r="Z93" s="7">
        <f t="shared" si="133"/>
        <v>227.5</v>
      </c>
      <c r="AA93" s="7">
        <f t="shared" si="179"/>
        <v>0</v>
      </c>
      <c r="AB93" s="36">
        <f t="shared" si="135"/>
        <v>1.75</v>
      </c>
      <c r="AC93" s="9">
        <f t="shared" ref="AC93:AC101" si="203">40/COS(ABS(X93)*PI()/180)</f>
        <v>40</v>
      </c>
      <c r="AD93" s="9">
        <f t="shared" si="136"/>
        <v>111.25</v>
      </c>
      <c r="AE93" s="9">
        <f t="shared" si="137"/>
        <v>78.75</v>
      </c>
      <c r="AF93" s="7">
        <f>10/COS(X93*PI()/180)</f>
        <v>10</v>
      </c>
      <c r="AG93" s="7">
        <f t="shared" si="138"/>
        <v>10.101525445522107</v>
      </c>
      <c r="AH93" s="16">
        <f t="shared" si="139"/>
        <v>4</v>
      </c>
      <c r="AI93" s="44">
        <f t="shared" si="140"/>
        <v>3.4184244791666671</v>
      </c>
      <c r="AJ93" s="44">
        <f t="shared" ref="AJ93:AJ101" si="204">(J93*(AC93+AF93+AG93)*(F93-G93)*60+J93*(F93^2-G93^2)*60/(2*AH93))/1000000</f>
        <v>1.5711358223313769</v>
      </c>
      <c r="AK93" s="55">
        <f t="shared" ref="AK93:AK101" si="205">(0.2*0.4-0.05*0.05/2)*(I93/100+0.1)</f>
        <v>0.20290879909197179</v>
      </c>
      <c r="AL93" s="52">
        <f t="shared" si="180"/>
        <v>1.6892314770045331</v>
      </c>
      <c r="AM93" s="52">
        <f t="shared" ref="AM93:AM101" si="206">0.6*0.6*(I93/100+0.2)</f>
        <v>0.96358308156329942</v>
      </c>
      <c r="AN93" s="85">
        <f>IF(X93&gt;0,(E93+E93+N93+AA93)*H93/2/10000*0.4+(E93+N93+AA93+R93+T93+AE93+AG93)/100*2*0.4,(E93+E93+N93-AA93)*H93/2/10000*0.4+(E93+N93-AA93+R93+T93+AE93+AG93)/100*2*0.4)</f>
        <v>6.1063010949221734</v>
      </c>
      <c r="AO93" s="86">
        <f>IF(X93&gt;0,(E93+N93+AA93+R93+T93+AE93+AG93)/100*0.8*0.4,(E93+N93-AA93+R93+T93+AE93+AG93)/100*0.8*0.4)</f>
        <v>1.6065995067731391</v>
      </c>
    </row>
    <row r="94" spans="1:41" s="1" customFormat="1" ht="26.1" customHeight="1">
      <c r="A94" s="4"/>
      <c r="B94" s="189"/>
      <c r="C94" s="7">
        <v>175</v>
      </c>
      <c r="D94" s="7">
        <v>10</v>
      </c>
      <c r="E94" s="7">
        <v>150</v>
      </c>
      <c r="F94" s="7">
        <f t="shared" si="198"/>
        <v>285</v>
      </c>
      <c r="G94" s="7">
        <f t="shared" si="199"/>
        <v>155</v>
      </c>
      <c r="H94" s="7">
        <f t="shared" si="127"/>
        <v>227.5</v>
      </c>
      <c r="I94" s="7">
        <f t="shared" si="200"/>
        <v>247.66196710091648</v>
      </c>
      <c r="J94" s="7">
        <f t="shared" ref="J94:J101" si="207">J93</f>
        <v>1.75</v>
      </c>
      <c r="K94" s="52">
        <v>35</v>
      </c>
      <c r="L94" s="7">
        <f t="shared" si="193"/>
        <v>25</v>
      </c>
      <c r="M94" s="7">
        <f t="shared" si="128"/>
        <v>277.72621894323123</v>
      </c>
      <c r="N94" s="7">
        <f t="shared" si="178"/>
        <v>159.29721494270896</v>
      </c>
      <c r="O94" s="7">
        <f t="shared" si="130"/>
        <v>2.1363555303325481</v>
      </c>
      <c r="P94" s="9">
        <f t="shared" si="131"/>
        <v>48.830983550458242</v>
      </c>
      <c r="Q94" s="9">
        <f t="shared" si="132"/>
        <v>129.22382453670778</v>
      </c>
      <c r="R94" s="9">
        <f t="shared" si="145"/>
        <v>92.55340584122554</v>
      </c>
      <c r="S94" s="7">
        <f>10/COS(K94*PI()/180)</f>
        <v>12.207745887614561</v>
      </c>
      <c r="T94" s="7">
        <f t="shared" si="201"/>
        <v>11.360199637149304</v>
      </c>
      <c r="U94" s="36">
        <f t="shared" si="147"/>
        <v>3.5450917830947986</v>
      </c>
      <c r="V94" s="44">
        <f t="shared" si="202"/>
        <v>4.0421716098257283</v>
      </c>
      <c r="W94" s="44">
        <f t="shared" ref="W94:W101" si="208">(J94*(P94+S94+T94)*(F94-G94)*60+J94*(F94^2-G94^2)*60/(2*U94))/1000000</f>
        <v>1.8353320537424218</v>
      </c>
      <c r="X94" s="81">
        <v>0</v>
      </c>
      <c r="Y94" s="11">
        <f>X94+D94</f>
        <v>10</v>
      </c>
      <c r="Z94" s="7">
        <f t="shared" si="133"/>
        <v>227.5</v>
      </c>
      <c r="AA94" s="7">
        <f t="shared" si="179"/>
        <v>0</v>
      </c>
      <c r="AB94" s="36">
        <f t="shared" si="135"/>
        <v>1.75</v>
      </c>
      <c r="AC94" s="9">
        <f t="shared" si="203"/>
        <v>40</v>
      </c>
      <c r="AD94" s="9">
        <f t="shared" si="136"/>
        <v>111.25</v>
      </c>
      <c r="AE94" s="9">
        <f t="shared" si="137"/>
        <v>78.75</v>
      </c>
      <c r="AF94" s="7">
        <f t="shared" ref="AF94:AF100" si="209">10/COS(X94*PI()/180)</f>
        <v>10</v>
      </c>
      <c r="AG94" s="7">
        <f t="shared" si="138"/>
        <v>10.101525445522107</v>
      </c>
      <c r="AH94" s="16">
        <f t="shared" si="139"/>
        <v>4</v>
      </c>
      <c r="AI94" s="44">
        <f t="shared" si="140"/>
        <v>3.4184244791666671</v>
      </c>
      <c r="AJ94" s="44">
        <f t="shared" si="204"/>
        <v>1.5711358223313769</v>
      </c>
      <c r="AK94" s="55">
        <f t="shared" si="205"/>
        <v>0.20290879909197179</v>
      </c>
      <c r="AL94" s="52">
        <f t="shared" si="180"/>
        <v>1.6892314770045331</v>
      </c>
      <c r="AM94" s="52">
        <f t="shared" si="206"/>
        <v>0.96358308156329942</v>
      </c>
      <c r="AN94" s="85">
        <f>IF(X94&gt;0,(E94+E94+N94+AA94)*H94/2/10000*0.4+(E94+N94+AA94+R94+T94+AE94+AG94)/100*2*0.4,(E94+E94+N94-AA94)*H94/2/10000*0.4+(E94+N94-AA94+R94+T94+AE94+AG94)/100*2*0.4)</f>
        <v>6.1063010949221734</v>
      </c>
      <c r="AO94" s="86">
        <f>IF(X94&gt;0,(E94+N94+AA94+R94+T94+AE94+AG94)/100*0.8*0.4,(E94+N94-AA94+R94+T94+AE94+AG94)/100*0.8*0.4)</f>
        <v>1.6065995067731391</v>
      </c>
    </row>
    <row r="95" spans="1:41" s="1" customFormat="1" ht="26.1" customHeight="1">
      <c r="A95" s="4"/>
      <c r="B95" s="189"/>
      <c r="C95" s="7">
        <v>175</v>
      </c>
      <c r="D95" s="7">
        <v>15</v>
      </c>
      <c r="E95" s="7">
        <v>150</v>
      </c>
      <c r="F95" s="7">
        <f t="shared" si="198"/>
        <v>285</v>
      </c>
      <c r="G95" s="7">
        <f t="shared" si="199"/>
        <v>155</v>
      </c>
      <c r="H95" s="7">
        <f t="shared" si="127"/>
        <v>227.5</v>
      </c>
      <c r="I95" s="7">
        <f t="shared" si="200"/>
        <v>247.66196710091648</v>
      </c>
      <c r="J95" s="7">
        <f t="shared" si="207"/>
        <v>1.75</v>
      </c>
      <c r="K95" s="52">
        <v>35</v>
      </c>
      <c r="L95" s="7">
        <f>K95-D95</f>
        <v>20</v>
      </c>
      <c r="M95" s="7">
        <f t="shared" si="128"/>
        <v>277.72621894323123</v>
      </c>
      <c r="N95" s="7">
        <f t="shared" si="178"/>
        <v>159.29721494270896</v>
      </c>
      <c r="O95" s="7">
        <f t="shared" si="130"/>
        <v>2.1363555303325481</v>
      </c>
      <c r="P95" s="9">
        <f t="shared" si="131"/>
        <v>48.830983550458242</v>
      </c>
      <c r="Q95" s="9">
        <f t="shared" si="132"/>
        <v>129.22382453670778</v>
      </c>
      <c r="R95" s="9">
        <f t="shared" si="145"/>
        <v>92.55340584122554</v>
      </c>
      <c r="S95" s="7">
        <f>10/COS(K95*PI()/180)</f>
        <v>12.207745887614561</v>
      </c>
      <c r="T95" s="7">
        <f t="shared" si="201"/>
        <v>11.360199637149304</v>
      </c>
      <c r="U95" s="36">
        <f t="shared" si="147"/>
        <v>3.5450917830947986</v>
      </c>
      <c r="V95" s="44">
        <f t="shared" si="202"/>
        <v>4.0421716098257283</v>
      </c>
      <c r="W95" s="44">
        <f t="shared" si="208"/>
        <v>1.8353320537424218</v>
      </c>
      <c r="X95" s="81">
        <v>0</v>
      </c>
      <c r="Y95" s="11">
        <f>X95+D95</f>
        <v>15</v>
      </c>
      <c r="Z95" s="7">
        <f t="shared" si="133"/>
        <v>227.5</v>
      </c>
      <c r="AA95" s="7">
        <f t="shared" si="179"/>
        <v>0</v>
      </c>
      <c r="AB95" s="36">
        <f t="shared" si="135"/>
        <v>1.75</v>
      </c>
      <c r="AC95" s="9">
        <f t="shared" si="203"/>
        <v>40</v>
      </c>
      <c r="AD95" s="9">
        <f t="shared" si="136"/>
        <v>111.25</v>
      </c>
      <c r="AE95" s="9">
        <f t="shared" si="137"/>
        <v>78.75</v>
      </c>
      <c r="AF95" s="7">
        <f t="shared" si="209"/>
        <v>10</v>
      </c>
      <c r="AG95" s="7">
        <f t="shared" si="138"/>
        <v>10.101525445522107</v>
      </c>
      <c r="AH95" s="16">
        <f t="shared" si="139"/>
        <v>4</v>
      </c>
      <c r="AI95" s="44">
        <f t="shared" si="140"/>
        <v>3.4184244791666671</v>
      </c>
      <c r="AJ95" s="44">
        <f t="shared" si="204"/>
        <v>1.5711358223313769</v>
      </c>
      <c r="AK95" s="55">
        <f t="shared" si="205"/>
        <v>0.20290879909197179</v>
      </c>
      <c r="AL95" s="52">
        <f t="shared" si="180"/>
        <v>1.6892314770045331</v>
      </c>
      <c r="AM95" s="52">
        <f t="shared" si="206"/>
        <v>0.96358308156329942</v>
      </c>
      <c r="AN95" s="85">
        <f>IF(X95&gt;0,(E95+E95+N95+AA95)*H95/2/10000*0.4+(E95+N95+AA95+R95+T95+AE95+AG95)/100*2*0.4,(E95+E95+N95-AA95)*H95/2/10000*0.4+(E95+N95-AA95+R95+T95+AE95+AG95)/100*2*0.4)</f>
        <v>6.1063010949221734</v>
      </c>
      <c r="AO95" s="86">
        <f>IF(X95&gt;0,(E95+N95+AA95+R95+T95+AE95+AG95)/100*0.8*0.4,(E95+N95-AA95+R95+T95+AE95+AG95)/100*0.8*0.4)</f>
        <v>1.6065995067731391</v>
      </c>
    </row>
    <row r="96" spans="1:41" s="1" customFormat="1" ht="26.1" customHeight="1">
      <c r="B96" s="189"/>
      <c r="C96" s="7">
        <v>175</v>
      </c>
      <c r="D96" s="7">
        <v>20</v>
      </c>
      <c r="E96" s="7">
        <v>150</v>
      </c>
      <c r="F96" s="7">
        <f t="shared" si="198"/>
        <v>285</v>
      </c>
      <c r="G96" s="7">
        <f t="shared" si="199"/>
        <v>155</v>
      </c>
      <c r="H96" s="7">
        <f t="shared" si="127"/>
        <v>227.5</v>
      </c>
      <c r="I96" s="7">
        <f t="shared" si="200"/>
        <v>247.66196710091648</v>
      </c>
      <c r="J96" s="7">
        <f t="shared" si="207"/>
        <v>1.75</v>
      </c>
      <c r="K96" s="52">
        <v>35</v>
      </c>
      <c r="L96" s="7">
        <f t="shared" ref="L96:L101" si="210">K96-D96</f>
        <v>15</v>
      </c>
      <c r="M96" s="7">
        <f t="shared" si="128"/>
        <v>277.72621894323123</v>
      </c>
      <c r="N96" s="7">
        <f t="shared" si="178"/>
        <v>159.29721494270896</v>
      </c>
      <c r="O96" s="7">
        <f t="shared" si="130"/>
        <v>2.1363555303325481</v>
      </c>
      <c r="P96" s="9">
        <f t="shared" si="131"/>
        <v>48.830983550458242</v>
      </c>
      <c r="Q96" s="9">
        <f t="shared" si="132"/>
        <v>129.22382453670778</v>
      </c>
      <c r="R96" s="9">
        <f t="shared" si="145"/>
        <v>92.55340584122554</v>
      </c>
      <c r="S96" s="7">
        <f t="shared" ref="S96:S101" si="211">10/COS(K96*PI()/180)</f>
        <v>12.207745887614561</v>
      </c>
      <c r="T96" s="7">
        <f t="shared" si="201"/>
        <v>11.360199637149304</v>
      </c>
      <c r="U96" s="36">
        <f t="shared" si="147"/>
        <v>3.5450917830947986</v>
      </c>
      <c r="V96" s="44">
        <f t="shared" si="202"/>
        <v>4.0421716098257283</v>
      </c>
      <c r="W96" s="44">
        <f t="shared" si="208"/>
        <v>1.8353320537424218</v>
      </c>
      <c r="X96" s="81">
        <v>0</v>
      </c>
      <c r="Y96" s="11">
        <f t="shared" ref="Y96:Y101" si="212">X96+D96</f>
        <v>20</v>
      </c>
      <c r="Z96" s="7">
        <f t="shared" si="133"/>
        <v>227.5</v>
      </c>
      <c r="AA96" s="7">
        <f t="shared" si="179"/>
        <v>0</v>
      </c>
      <c r="AB96" s="36">
        <f t="shared" si="135"/>
        <v>1.75</v>
      </c>
      <c r="AC96" s="9">
        <f t="shared" si="203"/>
        <v>40</v>
      </c>
      <c r="AD96" s="9">
        <f t="shared" si="136"/>
        <v>111.25</v>
      </c>
      <c r="AE96" s="9">
        <f t="shared" si="137"/>
        <v>78.75</v>
      </c>
      <c r="AF96" s="7">
        <f t="shared" si="209"/>
        <v>10</v>
      </c>
      <c r="AG96" s="7">
        <f t="shared" si="138"/>
        <v>10.101525445522107</v>
      </c>
      <c r="AH96" s="16">
        <f t="shared" si="139"/>
        <v>4</v>
      </c>
      <c r="AI96" s="44">
        <f t="shared" si="140"/>
        <v>3.4184244791666671</v>
      </c>
      <c r="AJ96" s="44">
        <f t="shared" si="204"/>
        <v>1.5711358223313769</v>
      </c>
      <c r="AK96" s="55">
        <f t="shared" si="205"/>
        <v>0.20290879909197179</v>
      </c>
      <c r="AL96" s="52">
        <f t="shared" si="180"/>
        <v>1.6892314770045331</v>
      </c>
      <c r="AM96" s="52">
        <f t="shared" si="206"/>
        <v>0.96358308156329942</v>
      </c>
      <c r="AN96" s="85">
        <f t="shared" ref="AN96:AN101" si="213">IF(X96&gt;0,(E96+E96+N96+AA96)*H96/2/10000*0.4+(E96+N96+AA96+R96+T96+AE96+AG96)/100*2*0.4,(E96+E96+N96-AA96)*H96/2/10000*0.4+(E96+N96-AA96+R96+T96+AE96+AG96)/100*2*0.4)</f>
        <v>6.1063010949221734</v>
      </c>
      <c r="AO96" s="86">
        <f t="shared" ref="AO96:AO101" si="214">IF(X96&gt;0,(E96+N96+AA96+R96+T96+AE96+AG96)/100*0.8*0.4,(E96+N96-AA96+R96+T96+AE96+AG96)/100*0.8*0.4)</f>
        <v>1.6065995067731391</v>
      </c>
    </row>
    <row r="97" spans="2:41" s="1" customFormat="1" ht="26.1" customHeight="1">
      <c r="B97" s="189"/>
      <c r="C97" s="7">
        <v>175</v>
      </c>
      <c r="D97" s="7">
        <v>25</v>
      </c>
      <c r="E97" s="7">
        <v>150</v>
      </c>
      <c r="F97" s="7">
        <f t="shared" si="198"/>
        <v>285</v>
      </c>
      <c r="G97" s="7">
        <f t="shared" si="199"/>
        <v>155</v>
      </c>
      <c r="H97" s="7">
        <f t="shared" si="127"/>
        <v>227.5</v>
      </c>
      <c r="I97" s="7">
        <f t="shared" si="200"/>
        <v>289.47574364968784</v>
      </c>
      <c r="J97" s="7">
        <f t="shared" si="207"/>
        <v>1.75</v>
      </c>
      <c r="K97" s="52">
        <v>55</v>
      </c>
      <c r="L97" s="7">
        <f t="shared" si="210"/>
        <v>30</v>
      </c>
      <c r="M97" s="7">
        <f t="shared" si="128"/>
        <v>396.63414600379974</v>
      </c>
      <c r="N97" s="7">
        <f t="shared" si="178"/>
        <v>324.90367153383102</v>
      </c>
      <c r="O97" s="7">
        <f t="shared" si="130"/>
        <v>3.0510318923369213</v>
      </c>
      <c r="P97" s="9">
        <f t="shared" si="131"/>
        <v>69.737871824843907</v>
      </c>
      <c r="Q97" s="9">
        <f t="shared" si="132"/>
        <v>180.94482679781009</v>
      </c>
      <c r="R97" s="9">
        <f t="shared" si="145"/>
        <v>130.21884733645712</v>
      </c>
      <c r="S97" s="7">
        <f t="shared" si="211"/>
        <v>17.434467956210977</v>
      </c>
      <c r="T97" s="7">
        <f t="shared" si="201"/>
        <v>15.660302686018978</v>
      </c>
      <c r="U97" s="36">
        <f t="shared" si="147"/>
        <v>2.5627893513430156</v>
      </c>
      <c r="V97" s="44">
        <f t="shared" si="202"/>
        <v>5.7011349167954668</v>
      </c>
      <c r="W97" s="44">
        <f t="shared" si="208"/>
        <v>2.5754356952328132</v>
      </c>
      <c r="X97" s="82">
        <v>-20</v>
      </c>
      <c r="Y97" s="11">
        <f t="shared" si="212"/>
        <v>5</v>
      </c>
      <c r="Z97" s="7">
        <f t="shared" si="133"/>
        <v>242.10044323827</v>
      </c>
      <c r="AA97" s="7">
        <f t="shared" si="179"/>
        <v>82.803228295561027</v>
      </c>
      <c r="AB97" s="36">
        <f t="shared" si="135"/>
        <v>1.8623111018328462</v>
      </c>
      <c r="AC97" s="9">
        <f t="shared" si="203"/>
        <v>42.567110899036486</v>
      </c>
      <c r="AD97" s="9">
        <f t="shared" si="136"/>
        <v>122.28478434472873</v>
      </c>
      <c r="AE97" s="9">
        <f t="shared" si="137"/>
        <v>85.922336808097185</v>
      </c>
      <c r="AF97" s="7">
        <f t="shared" si="209"/>
        <v>10.641777724759121</v>
      </c>
      <c r="AG97" s="7">
        <f t="shared" si="138"/>
        <v>11.288807973121616</v>
      </c>
      <c r="AH97" s="16">
        <f t="shared" si="139"/>
        <v>3.5751168803760511</v>
      </c>
      <c r="AI97" s="44">
        <f t="shared" si="140"/>
        <v>3.7152426947521171</v>
      </c>
      <c r="AJ97" s="44">
        <f t="shared" si="204"/>
        <v>1.7203660966441086</v>
      </c>
      <c r="AK97" s="55">
        <f t="shared" si="205"/>
        <v>0.23583714812412923</v>
      </c>
      <c r="AL97" s="52">
        <f t="shared" si="180"/>
        <v>2.1659085296605265</v>
      </c>
      <c r="AM97" s="52">
        <f t="shared" si="206"/>
        <v>1.1141126771388763</v>
      </c>
      <c r="AN97" s="85">
        <f t="shared" si="213"/>
        <v>7.5480829210698488</v>
      </c>
      <c r="AO97" s="86">
        <f t="shared" si="214"/>
        <v>2.0326103617342883</v>
      </c>
    </row>
    <row r="98" spans="2:41" s="1" customFormat="1" ht="26.1" customHeight="1">
      <c r="B98" s="189"/>
      <c r="C98" s="7">
        <v>175</v>
      </c>
      <c r="D98" s="7">
        <v>30</v>
      </c>
      <c r="E98" s="7">
        <v>150</v>
      </c>
      <c r="F98" s="7">
        <f t="shared" si="198"/>
        <v>285</v>
      </c>
      <c r="G98" s="7">
        <f t="shared" si="199"/>
        <v>155</v>
      </c>
      <c r="H98" s="7">
        <f t="shared" si="127"/>
        <v>227.5</v>
      </c>
      <c r="I98" s="7">
        <f t="shared" si="200"/>
        <v>289.47574364968784</v>
      </c>
      <c r="J98" s="7">
        <f t="shared" si="207"/>
        <v>1.75</v>
      </c>
      <c r="K98" s="52">
        <v>55</v>
      </c>
      <c r="L98" s="7">
        <f t="shared" si="210"/>
        <v>25</v>
      </c>
      <c r="M98" s="7">
        <f t="shared" si="128"/>
        <v>396.63414600379974</v>
      </c>
      <c r="N98" s="7">
        <f t="shared" si="178"/>
        <v>324.90367153383102</v>
      </c>
      <c r="O98" s="7">
        <f t="shared" si="130"/>
        <v>3.0510318923369213</v>
      </c>
      <c r="P98" s="9">
        <f t="shared" si="131"/>
        <v>69.737871824843907</v>
      </c>
      <c r="Q98" s="9">
        <f t="shared" si="132"/>
        <v>180.94482679781009</v>
      </c>
      <c r="R98" s="9">
        <f t="shared" si="145"/>
        <v>130.21884733645712</v>
      </c>
      <c r="S98" s="7">
        <f t="shared" si="211"/>
        <v>17.434467956210977</v>
      </c>
      <c r="T98" s="7">
        <f t="shared" si="201"/>
        <v>15.660302686018978</v>
      </c>
      <c r="U98" s="36">
        <f t="shared" si="147"/>
        <v>2.5627893513430156</v>
      </c>
      <c r="V98" s="44">
        <f t="shared" si="202"/>
        <v>5.7011349167954668</v>
      </c>
      <c r="W98" s="44">
        <f t="shared" si="208"/>
        <v>2.5754356952328132</v>
      </c>
      <c r="X98" s="82">
        <v>-20</v>
      </c>
      <c r="Y98" s="11">
        <f t="shared" si="212"/>
        <v>10</v>
      </c>
      <c r="Z98" s="7">
        <f t="shared" si="133"/>
        <v>242.10044323827</v>
      </c>
      <c r="AA98" s="7">
        <f t="shared" si="179"/>
        <v>82.803228295561027</v>
      </c>
      <c r="AB98" s="36">
        <f t="shared" si="135"/>
        <v>1.8623111018328462</v>
      </c>
      <c r="AC98" s="9">
        <f t="shared" si="203"/>
        <v>42.567110899036486</v>
      </c>
      <c r="AD98" s="9">
        <f t="shared" si="136"/>
        <v>122.28478434472873</v>
      </c>
      <c r="AE98" s="9">
        <f t="shared" si="137"/>
        <v>85.922336808097185</v>
      </c>
      <c r="AF98" s="7">
        <f t="shared" si="209"/>
        <v>10.641777724759121</v>
      </c>
      <c r="AG98" s="7">
        <f t="shared" si="138"/>
        <v>11.288807973121616</v>
      </c>
      <c r="AH98" s="16">
        <f t="shared" si="139"/>
        <v>3.5751168803760511</v>
      </c>
      <c r="AI98" s="44">
        <f t="shared" si="140"/>
        <v>3.7152426947521171</v>
      </c>
      <c r="AJ98" s="44">
        <f t="shared" si="204"/>
        <v>1.7203660966441086</v>
      </c>
      <c r="AK98" s="55">
        <f t="shared" si="205"/>
        <v>0.23583714812412923</v>
      </c>
      <c r="AL98" s="52">
        <f t="shared" si="180"/>
        <v>2.1659085296605265</v>
      </c>
      <c r="AM98" s="52">
        <f t="shared" si="206"/>
        <v>1.1141126771388763</v>
      </c>
      <c r="AN98" s="85">
        <f t="shared" si="213"/>
        <v>7.5480829210698488</v>
      </c>
      <c r="AO98" s="86">
        <f t="shared" si="214"/>
        <v>2.0326103617342883</v>
      </c>
    </row>
    <row r="99" spans="2:41" s="1" customFormat="1" ht="26.1" customHeight="1">
      <c r="B99" s="189"/>
      <c r="C99" s="7">
        <v>175</v>
      </c>
      <c r="D99" s="7">
        <v>35</v>
      </c>
      <c r="E99" s="7">
        <v>150</v>
      </c>
      <c r="F99" s="7">
        <f t="shared" si="198"/>
        <v>285</v>
      </c>
      <c r="G99" s="7">
        <f t="shared" si="199"/>
        <v>155</v>
      </c>
      <c r="H99" s="7">
        <f t="shared" si="127"/>
        <v>227.5</v>
      </c>
      <c r="I99" s="7">
        <f t="shared" si="200"/>
        <v>289.47574364968784</v>
      </c>
      <c r="J99" s="7">
        <f t="shared" si="207"/>
        <v>1.75</v>
      </c>
      <c r="K99" s="52">
        <v>55</v>
      </c>
      <c r="L99" s="7">
        <f t="shared" si="210"/>
        <v>20</v>
      </c>
      <c r="M99" s="7">
        <f t="shared" si="128"/>
        <v>396.63414600379974</v>
      </c>
      <c r="N99" s="7">
        <f t="shared" si="178"/>
        <v>324.90367153383102</v>
      </c>
      <c r="O99" s="7">
        <f t="shared" si="130"/>
        <v>3.0510318923369213</v>
      </c>
      <c r="P99" s="9">
        <f t="shared" si="131"/>
        <v>69.737871824843907</v>
      </c>
      <c r="Q99" s="9">
        <f t="shared" si="132"/>
        <v>180.94482679781009</v>
      </c>
      <c r="R99" s="9">
        <f t="shared" si="145"/>
        <v>130.21884733645712</v>
      </c>
      <c r="S99" s="7">
        <f t="shared" si="211"/>
        <v>17.434467956210977</v>
      </c>
      <c r="T99" s="7">
        <f t="shared" si="201"/>
        <v>15.660302686018978</v>
      </c>
      <c r="U99" s="36">
        <f t="shared" si="147"/>
        <v>2.5627893513430156</v>
      </c>
      <c r="V99" s="44">
        <f t="shared" si="202"/>
        <v>5.7011349167954668</v>
      </c>
      <c r="W99" s="44">
        <f t="shared" si="208"/>
        <v>2.5754356952328132</v>
      </c>
      <c r="X99" s="82">
        <v>-20</v>
      </c>
      <c r="Y99" s="11">
        <f t="shared" si="212"/>
        <v>15</v>
      </c>
      <c r="Z99" s="7">
        <f t="shared" si="133"/>
        <v>242.10044323827</v>
      </c>
      <c r="AA99" s="7">
        <f t="shared" si="179"/>
        <v>82.803228295561027</v>
      </c>
      <c r="AB99" s="36">
        <f t="shared" si="135"/>
        <v>1.8623111018328462</v>
      </c>
      <c r="AC99" s="9">
        <f t="shared" si="203"/>
        <v>42.567110899036486</v>
      </c>
      <c r="AD99" s="9">
        <f t="shared" si="136"/>
        <v>122.28478434472873</v>
      </c>
      <c r="AE99" s="9">
        <f t="shared" si="137"/>
        <v>85.922336808097185</v>
      </c>
      <c r="AF99" s="7">
        <f t="shared" si="209"/>
        <v>10.641777724759121</v>
      </c>
      <c r="AG99" s="7">
        <f t="shared" si="138"/>
        <v>11.288807973121616</v>
      </c>
      <c r="AH99" s="16">
        <f t="shared" si="139"/>
        <v>3.5751168803760511</v>
      </c>
      <c r="AI99" s="44">
        <f t="shared" si="140"/>
        <v>3.7152426947521171</v>
      </c>
      <c r="AJ99" s="44">
        <f t="shared" si="204"/>
        <v>1.7203660966441086</v>
      </c>
      <c r="AK99" s="55">
        <f t="shared" si="205"/>
        <v>0.23583714812412923</v>
      </c>
      <c r="AL99" s="52">
        <f t="shared" si="180"/>
        <v>2.1659085296605265</v>
      </c>
      <c r="AM99" s="52">
        <f t="shared" si="206"/>
        <v>1.1141126771388763</v>
      </c>
      <c r="AN99" s="85">
        <f t="shared" si="213"/>
        <v>7.5480829210698488</v>
      </c>
      <c r="AO99" s="86">
        <f t="shared" si="214"/>
        <v>2.0326103617342883</v>
      </c>
    </row>
    <row r="100" spans="2:41" s="1" customFormat="1" ht="26.1" customHeight="1">
      <c r="B100" s="189"/>
      <c r="C100" s="7">
        <v>175</v>
      </c>
      <c r="D100" s="7">
        <v>40</v>
      </c>
      <c r="E100" s="7">
        <v>150</v>
      </c>
      <c r="F100" s="7">
        <f t="shared" si="198"/>
        <v>285</v>
      </c>
      <c r="G100" s="7">
        <f t="shared" si="199"/>
        <v>155</v>
      </c>
      <c r="H100" s="7">
        <f t="shared" si="127"/>
        <v>227.5</v>
      </c>
      <c r="I100" s="7">
        <f t="shared" si="200"/>
        <v>289.47574364968784</v>
      </c>
      <c r="J100" s="7">
        <f t="shared" si="207"/>
        <v>1.75</v>
      </c>
      <c r="K100" s="52">
        <v>55</v>
      </c>
      <c r="L100" s="7">
        <f t="shared" si="210"/>
        <v>15</v>
      </c>
      <c r="M100" s="7">
        <f t="shared" si="128"/>
        <v>396.63414600379974</v>
      </c>
      <c r="N100" s="7">
        <f t="shared" si="178"/>
        <v>324.90367153383102</v>
      </c>
      <c r="O100" s="7">
        <f t="shared" si="130"/>
        <v>3.0510318923369213</v>
      </c>
      <c r="P100" s="9">
        <f t="shared" si="131"/>
        <v>69.737871824843907</v>
      </c>
      <c r="Q100" s="9">
        <f t="shared" si="132"/>
        <v>180.94482679781009</v>
      </c>
      <c r="R100" s="9">
        <f t="shared" si="145"/>
        <v>130.21884733645712</v>
      </c>
      <c r="S100" s="7">
        <f t="shared" si="211"/>
        <v>17.434467956210977</v>
      </c>
      <c r="T100" s="7">
        <f t="shared" si="201"/>
        <v>15.660302686018978</v>
      </c>
      <c r="U100" s="36">
        <f t="shared" si="147"/>
        <v>2.5627893513430156</v>
      </c>
      <c r="V100" s="44">
        <f t="shared" si="202"/>
        <v>5.7011349167954668</v>
      </c>
      <c r="W100" s="44">
        <f t="shared" si="208"/>
        <v>2.5754356952328132</v>
      </c>
      <c r="X100" s="82">
        <v>-20</v>
      </c>
      <c r="Y100" s="11">
        <f t="shared" si="212"/>
        <v>20</v>
      </c>
      <c r="Z100" s="7">
        <f t="shared" si="133"/>
        <v>242.10044323827</v>
      </c>
      <c r="AA100" s="7">
        <f t="shared" si="179"/>
        <v>82.803228295561027</v>
      </c>
      <c r="AB100" s="36">
        <f t="shared" si="135"/>
        <v>1.8623111018328462</v>
      </c>
      <c r="AC100" s="9">
        <f t="shared" si="203"/>
        <v>42.567110899036486</v>
      </c>
      <c r="AD100" s="9">
        <f t="shared" si="136"/>
        <v>122.28478434472873</v>
      </c>
      <c r="AE100" s="9">
        <f t="shared" si="137"/>
        <v>85.922336808097185</v>
      </c>
      <c r="AF100" s="7">
        <f t="shared" si="209"/>
        <v>10.641777724759121</v>
      </c>
      <c r="AG100" s="7">
        <f t="shared" si="138"/>
        <v>11.288807973121616</v>
      </c>
      <c r="AH100" s="16">
        <f t="shared" si="139"/>
        <v>3.5751168803760511</v>
      </c>
      <c r="AI100" s="44">
        <f t="shared" si="140"/>
        <v>3.7152426947521171</v>
      </c>
      <c r="AJ100" s="44">
        <f t="shared" si="204"/>
        <v>1.7203660966441086</v>
      </c>
      <c r="AK100" s="55">
        <f t="shared" si="205"/>
        <v>0.23583714812412923</v>
      </c>
      <c r="AL100" s="52">
        <f t="shared" si="180"/>
        <v>2.1659085296605265</v>
      </c>
      <c r="AM100" s="52">
        <f t="shared" si="206"/>
        <v>1.1141126771388763</v>
      </c>
      <c r="AN100" s="85">
        <f t="shared" si="213"/>
        <v>7.5480829210698488</v>
      </c>
      <c r="AO100" s="86">
        <f t="shared" si="214"/>
        <v>2.0326103617342883</v>
      </c>
    </row>
    <row r="101" spans="2:41" s="1" customFormat="1" ht="26.1" customHeight="1" thickBot="1">
      <c r="B101" s="190"/>
      <c r="C101" s="12">
        <v>175</v>
      </c>
      <c r="D101" s="12">
        <v>45</v>
      </c>
      <c r="E101" s="12">
        <v>150</v>
      </c>
      <c r="F101" s="12">
        <f t="shared" si="198"/>
        <v>285</v>
      </c>
      <c r="G101" s="12">
        <f t="shared" si="199"/>
        <v>155</v>
      </c>
      <c r="H101" s="12">
        <f>(F101-G101)*J101</f>
        <v>227.5</v>
      </c>
      <c r="I101" s="12">
        <f t="shared" si="200"/>
        <v>289.47574364968784</v>
      </c>
      <c r="J101" s="12">
        <f t="shared" si="207"/>
        <v>1.75</v>
      </c>
      <c r="K101" s="57">
        <v>55</v>
      </c>
      <c r="L101" s="12">
        <f t="shared" si="210"/>
        <v>10</v>
      </c>
      <c r="M101" s="12">
        <f t="shared" si="128"/>
        <v>396.63414600379974</v>
      </c>
      <c r="N101" s="12">
        <f t="shared" si="178"/>
        <v>324.90367153383102</v>
      </c>
      <c r="O101" s="12">
        <f t="shared" si="130"/>
        <v>3.0510318923369213</v>
      </c>
      <c r="P101" s="13">
        <f t="shared" si="131"/>
        <v>69.737871824843907</v>
      </c>
      <c r="Q101" s="13">
        <f t="shared" si="132"/>
        <v>180.94482679781009</v>
      </c>
      <c r="R101" s="13">
        <f t="shared" si="145"/>
        <v>130.21884733645712</v>
      </c>
      <c r="S101" s="12">
        <f t="shared" si="211"/>
        <v>17.434467956210977</v>
      </c>
      <c r="T101" s="12">
        <f t="shared" si="201"/>
        <v>15.660302686018978</v>
      </c>
      <c r="U101" s="37">
        <f t="shared" si="147"/>
        <v>2.5627893513430156</v>
      </c>
      <c r="V101" s="45">
        <f t="shared" si="202"/>
        <v>5.7011349167954668</v>
      </c>
      <c r="W101" s="45">
        <f t="shared" si="208"/>
        <v>2.5754356952328132</v>
      </c>
      <c r="X101" s="83">
        <v>-20</v>
      </c>
      <c r="Y101" s="14">
        <f t="shared" si="212"/>
        <v>25</v>
      </c>
      <c r="Z101" s="12">
        <f t="shared" si="133"/>
        <v>242.10044323827</v>
      </c>
      <c r="AA101" s="12">
        <f t="shared" si="179"/>
        <v>82.803228295561027</v>
      </c>
      <c r="AB101" s="37">
        <f t="shared" si="135"/>
        <v>1.8623111018328462</v>
      </c>
      <c r="AC101" s="13">
        <f t="shared" si="203"/>
        <v>42.567110899036486</v>
      </c>
      <c r="AD101" s="13">
        <f t="shared" si="136"/>
        <v>122.28478434472873</v>
      </c>
      <c r="AE101" s="13">
        <f t="shared" si="137"/>
        <v>85.922336808097185</v>
      </c>
      <c r="AF101" s="12">
        <f>10/COS(X101*PI()/180)</f>
        <v>10.641777724759121</v>
      </c>
      <c r="AG101" s="12">
        <f t="shared" si="138"/>
        <v>11.288807973121616</v>
      </c>
      <c r="AH101" s="17">
        <f t="shared" si="139"/>
        <v>3.5751168803760511</v>
      </c>
      <c r="AI101" s="45">
        <f t="shared" si="140"/>
        <v>3.7152426947521171</v>
      </c>
      <c r="AJ101" s="45">
        <f t="shared" si="204"/>
        <v>1.7203660966441086</v>
      </c>
      <c r="AK101" s="56">
        <f t="shared" si="205"/>
        <v>0.23583714812412923</v>
      </c>
      <c r="AL101" s="57">
        <f t="shared" si="180"/>
        <v>2.1659085296605265</v>
      </c>
      <c r="AM101" s="57">
        <f t="shared" si="206"/>
        <v>1.1141126771388763</v>
      </c>
      <c r="AN101" s="85">
        <f t="shared" si="213"/>
        <v>7.5480829210698488</v>
      </c>
      <c r="AO101" s="86">
        <f t="shared" si="214"/>
        <v>2.0326103617342883</v>
      </c>
    </row>
    <row r="102" spans="2:41" s="1" customFormat="1" ht="26.1" customHeight="1">
      <c r="B102" s="29"/>
      <c r="C102" s="29"/>
      <c r="D102" s="29"/>
      <c r="E102" s="29"/>
      <c r="F102" s="29"/>
      <c r="G102" s="29"/>
      <c r="H102" s="29"/>
      <c r="I102" s="29"/>
      <c r="J102" s="29"/>
      <c r="K102" s="59"/>
      <c r="L102" s="29"/>
      <c r="M102" s="29"/>
      <c r="N102" s="29"/>
      <c r="O102" s="29"/>
      <c r="P102" s="30"/>
      <c r="Q102" s="30"/>
      <c r="R102" s="30"/>
      <c r="S102" s="29"/>
      <c r="T102" s="29"/>
      <c r="U102" s="38"/>
      <c r="V102" s="31"/>
      <c r="W102" s="31"/>
      <c r="X102" s="84"/>
      <c r="Y102" s="32"/>
      <c r="Z102" s="29"/>
      <c r="AA102" s="29"/>
      <c r="AB102" s="38"/>
      <c r="AC102" s="30"/>
      <c r="AD102" s="30"/>
      <c r="AE102" s="30"/>
      <c r="AF102" s="29"/>
      <c r="AG102" s="29"/>
      <c r="AH102" s="33"/>
      <c r="AI102" s="31"/>
      <c r="AJ102" s="31"/>
      <c r="AK102" s="58"/>
      <c r="AL102" s="59"/>
      <c r="AM102" s="59"/>
      <c r="AN102" s="38"/>
      <c r="AO102" s="38"/>
    </row>
  </sheetData>
  <mergeCells count="70">
    <mergeCell ref="AO28:AO29"/>
    <mergeCell ref="AH29:AH30"/>
    <mergeCell ref="AI30:AJ30"/>
    <mergeCell ref="AL30:AM30"/>
    <mergeCell ref="AN30:AO30"/>
    <mergeCell ref="AL7:AM7"/>
    <mergeCell ref="X5:AJ5"/>
    <mergeCell ref="AK5:AM5"/>
    <mergeCell ref="D5:D6"/>
    <mergeCell ref="F5:F6"/>
    <mergeCell ref="G5:G6"/>
    <mergeCell ref="H5:H6"/>
    <mergeCell ref="J5:J7"/>
    <mergeCell ref="K5:W5"/>
    <mergeCell ref="B8:B17"/>
    <mergeCell ref="B18:B27"/>
    <mergeCell ref="B31:B40"/>
    <mergeCell ref="B41:B50"/>
    <mergeCell ref="AO5:AO6"/>
    <mergeCell ref="U6:U7"/>
    <mergeCell ref="AH6:AH7"/>
    <mergeCell ref="V7:W7"/>
    <mergeCell ref="AI7:AJ7"/>
    <mergeCell ref="AN7:AO7"/>
    <mergeCell ref="AK56:AM56"/>
    <mergeCell ref="AO56:AO57"/>
    <mergeCell ref="G28:G29"/>
    <mergeCell ref="H28:H29"/>
    <mergeCell ref="J28:J30"/>
    <mergeCell ref="K28:W28"/>
    <mergeCell ref="U29:U30"/>
    <mergeCell ref="V30:W30"/>
    <mergeCell ref="X28:AJ28"/>
    <mergeCell ref="AK28:AM28"/>
    <mergeCell ref="B59:B68"/>
    <mergeCell ref="B69:B78"/>
    <mergeCell ref="U57:U58"/>
    <mergeCell ref="AH57:AH58"/>
    <mergeCell ref="V58:W58"/>
    <mergeCell ref="AI58:AJ58"/>
    <mergeCell ref="D56:D57"/>
    <mergeCell ref="F56:F57"/>
    <mergeCell ref="K56:W56"/>
    <mergeCell ref="X56:AJ56"/>
    <mergeCell ref="D28:D29"/>
    <mergeCell ref="F28:F29"/>
    <mergeCell ref="D79:D80"/>
    <mergeCell ref="F79:F80"/>
    <mergeCell ref="C53:AO53"/>
    <mergeCell ref="G56:G57"/>
    <mergeCell ref="H56:H57"/>
    <mergeCell ref="J56:J58"/>
    <mergeCell ref="AL58:AM58"/>
    <mergeCell ref="AN58:AO58"/>
    <mergeCell ref="G79:G80"/>
    <mergeCell ref="H79:H80"/>
    <mergeCell ref="J79:J81"/>
    <mergeCell ref="K79:W79"/>
    <mergeCell ref="B82:B91"/>
    <mergeCell ref="B92:B101"/>
    <mergeCell ref="B2:AO2"/>
    <mergeCell ref="X79:AJ79"/>
    <mergeCell ref="AK79:AM79"/>
    <mergeCell ref="AO79:AO80"/>
    <mergeCell ref="U80:U81"/>
    <mergeCell ref="AH80:AH81"/>
    <mergeCell ref="V81:W81"/>
    <mergeCell ref="AI81:AJ81"/>
    <mergeCell ref="AL81:AM81"/>
    <mergeCell ref="AN81:AO81"/>
  </mergeCells>
  <phoneticPr fontId="1" type="noConversion"/>
  <pageMargins left="1.3779527559055118" right="0.39370078740157483" top="0.6" bottom="0.65" header="0.39" footer="0.38"/>
  <pageSetup paperSize="8" scale="9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O102"/>
  <sheetViews>
    <sheetView showGridLines="0" tabSelected="1" topLeftCell="A79" zoomScale="85" zoomScaleNormal="85" workbookViewId="0">
      <selection activeCell="D82" sqref="D82:AO101"/>
    </sheetView>
  </sheetViews>
  <sheetFormatPr defaultRowHeight="26.1" customHeight="1"/>
  <cols>
    <col min="1" max="1" width="1.625" style="96" customWidth="1"/>
    <col min="2" max="2" width="5.75" style="96" customWidth="1"/>
    <col min="3" max="3" width="8.75" style="96" customWidth="1"/>
    <col min="4" max="4" width="3" style="96" customWidth="1"/>
    <col min="5" max="5" width="4.125" style="96" customWidth="1"/>
    <col min="6" max="6" width="6.75" style="96" customWidth="1"/>
    <col min="7" max="7" width="5.25" style="96" customWidth="1"/>
    <col min="8" max="8" width="9.625" style="96" customWidth="1"/>
    <col min="9" max="9" width="12" style="96" customWidth="1"/>
    <col min="10" max="10" width="5.875" style="96" customWidth="1"/>
    <col min="11" max="11" width="3.125" style="97" customWidth="1"/>
    <col min="12" max="12" width="3.5" style="96" customWidth="1"/>
    <col min="13" max="13" width="11.125" style="96" customWidth="1"/>
    <col min="14" max="14" width="9.625" style="96" customWidth="1"/>
    <col min="15" max="15" width="6.625" style="96" customWidth="1"/>
    <col min="16" max="16" width="3.375" style="96" customWidth="1"/>
    <col min="17" max="17" width="3.625" style="96" customWidth="1"/>
    <col min="18" max="18" width="3.875" style="96" customWidth="1"/>
    <col min="19" max="19" width="5.625" style="96" customWidth="1"/>
    <col min="20" max="20" width="7" style="96" customWidth="1"/>
    <col min="21" max="21" width="6.625" style="98" customWidth="1"/>
    <col min="22" max="22" width="5" style="96" customWidth="1"/>
    <col min="23" max="23" width="5.125" style="96" customWidth="1"/>
    <col min="24" max="24" width="4.625" style="97" customWidth="1"/>
    <col min="25" max="25" width="3.875" style="96" customWidth="1"/>
    <col min="26" max="26" width="11.125" style="96" customWidth="1"/>
    <col min="27" max="27" width="9.5" style="96" customWidth="1"/>
    <col min="28" max="28" width="7.875" style="98" customWidth="1"/>
    <col min="29" max="29" width="3.625" style="96" customWidth="1"/>
    <col min="30" max="30" width="3.875" style="96" customWidth="1"/>
    <col min="31" max="31" width="3.5" style="96" customWidth="1"/>
    <col min="32" max="32" width="8.5" style="96" customWidth="1"/>
    <col min="33" max="33" width="5.25" style="99" customWidth="1"/>
    <col min="34" max="34" width="7.375" style="100" customWidth="1"/>
    <col min="35" max="35" width="4.875" style="96" customWidth="1"/>
    <col min="36" max="36" width="5.125" style="96" customWidth="1"/>
    <col min="37" max="37" width="8.75" style="97" customWidth="1"/>
    <col min="38" max="38" width="6.125" style="97" customWidth="1"/>
    <col min="39" max="39" width="14" style="97" customWidth="1"/>
    <col min="40" max="40" width="6.5" style="96" customWidth="1"/>
    <col min="41" max="41" width="6.875" style="96" customWidth="1"/>
    <col min="42" max="42" width="3.25" style="96" customWidth="1"/>
    <col min="43" max="16384" width="9" style="96"/>
  </cols>
  <sheetData>
    <row r="1" spans="1:41" ht="14.25" customHeight="1"/>
    <row r="2" spans="1:41" s="102" customFormat="1" ht="26.1" customHeight="1">
      <c r="A2" s="101"/>
      <c r="B2" s="219" t="s">
        <v>50</v>
      </c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  <c r="AM2" s="219"/>
      <c r="AN2" s="219"/>
      <c r="AO2" s="219"/>
    </row>
    <row r="3" spans="1:41" ht="26.1" customHeight="1">
      <c r="AM3" s="103" t="s">
        <v>79</v>
      </c>
    </row>
    <row r="4" spans="1:41" ht="14.25" customHeight="1" thickBot="1">
      <c r="AM4" s="103"/>
    </row>
    <row r="5" spans="1:41" ht="26.1" customHeight="1">
      <c r="A5" s="104"/>
      <c r="B5" s="105" t="s">
        <v>18</v>
      </c>
      <c r="C5" s="106" t="s">
        <v>18</v>
      </c>
      <c r="D5" s="210" t="s">
        <v>12</v>
      </c>
      <c r="E5" s="108" t="s">
        <v>21</v>
      </c>
      <c r="F5" s="221" t="s">
        <v>75</v>
      </c>
      <c r="G5" s="221" t="s">
        <v>76</v>
      </c>
      <c r="H5" s="223" t="s">
        <v>1</v>
      </c>
      <c r="I5" s="108" t="s">
        <v>17</v>
      </c>
      <c r="J5" s="223" t="s">
        <v>3</v>
      </c>
      <c r="K5" s="210" t="s">
        <v>27</v>
      </c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  <c r="W5" s="210"/>
      <c r="X5" s="210" t="s">
        <v>28</v>
      </c>
      <c r="Y5" s="210"/>
      <c r="Z5" s="210"/>
      <c r="AA5" s="210"/>
      <c r="AB5" s="210"/>
      <c r="AC5" s="210"/>
      <c r="AD5" s="210"/>
      <c r="AE5" s="210"/>
      <c r="AF5" s="210"/>
      <c r="AG5" s="210"/>
      <c r="AH5" s="210"/>
      <c r="AI5" s="210"/>
      <c r="AJ5" s="210"/>
      <c r="AK5" s="211" t="s">
        <v>17</v>
      </c>
      <c r="AL5" s="211"/>
      <c r="AM5" s="211"/>
      <c r="AN5" s="108" t="s">
        <v>23</v>
      </c>
      <c r="AO5" s="212" t="s">
        <v>24</v>
      </c>
    </row>
    <row r="6" spans="1:41" ht="26.1" customHeight="1">
      <c r="A6" s="104"/>
      <c r="B6" s="110" t="s">
        <v>19</v>
      </c>
      <c r="C6" s="111" t="s">
        <v>19</v>
      </c>
      <c r="D6" s="220"/>
      <c r="E6" s="113" t="s">
        <v>46</v>
      </c>
      <c r="F6" s="222"/>
      <c r="G6" s="222"/>
      <c r="H6" s="216"/>
      <c r="I6" s="115" t="s">
        <v>29</v>
      </c>
      <c r="J6" s="229"/>
      <c r="K6" s="116" t="s">
        <v>42</v>
      </c>
      <c r="L6" s="112" t="s">
        <v>43</v>
      </c>
      <c r="M6" s="114" t="s">
        <v>0</v>
      </c>
      <c r="N6" s="114" t="s">
        <v>2</v>
      </c>
      <c r="O6" s="114" t="s">
        <v>30</v>
      </c>
      <c r="P6" s="114" t="s">
        <v>4</v>
      </c>
      <c r="Q6" s="114" t="s">
        <v>36</v>
      </c>
      <c r="R6" s="114" t="s">
        <v>38</v>
      </c>
      <c r="S6" s="114" t="s">
        <v>5</v>
      </c>
      <c r="T6" s="114" t="s">
        <v>6</v>
      </c>
      <c r="U6" s="227" t="s">
        <v>7</v>
      </c>
      <c r="V6" s="117" t="s">
        <v>31</v>
      </c>
      <c r="W6" s="117" t="s">
        <v>32</v>
      </c>
      <c r="X6" s="116" t="s">
        <v>45</v>
      </c>
      <c r="Y6" s="112" t="s">
        <v>44</v>
      </c>
      <c r="Z6" s="114" t="s">
        <v>33</v>
      </c>
      <c r="AA6" s="114" t="s">
        <v>15</v>
      </c>
      <c r="AB6" s="118" t="s">
        <v>16</v>
      </c>
      <c r="AC6" s="114" t="s">
        <v>8</v>
      </c>
      <c r="AD6" s="114" t="s">
        <v>37</v>
      </c>
      <c r="AE6" s="114" t="s">
        <v>39</v>
      </c>
      <c r="AF6" s="114" t="s">
        <v>9</v>
      </c>
      <c r="AG6" s="114" t="s">
        <v>10</v>
      </c>
      <c r="AH6" s="214" t="s">
        <v>11</v>
      </c>
      <c r="AI6" s="117" t="s">
        <v>31</v>
      </c>
      <c r="AJ6" s="117" t="s">
        <v>32</v>
      </c>
      <c r="AK6" s="119" t="s">
        <v>22</v>
      </c>
      <c r="AL6" s="119" t="s">
        <v>25</v>
      </c>
      <c r="AM6" s="120" t="s">
        <v>26</v>
      </c>
      <c r="AN6" s="121" t="s">
        <v>14</v>
      </c>
      <c r="AO6" s="213"/>
    </row>
    <row r="7" spans="1:41" ht="29.45" customHeight="1" thickBot="1">
      <c r="A7" s="122"/>
      <c r="B7" s="123" t="s">
        <v>47</v>
      </c>
      <c r="C7" s="124" t="s">
        <v>47</v>
      </c>
      <c r="D7" s="113" t="s">
        <v>34</v>
      </c>
      <c r="E7" s="113" t="s">
        <v>20</v>
      </c>
      <c r="F7" s="113" t="s">
        <v>13</v>
      </c>
      <c r="G7" s="113" t="s">
        <v>13</v>
      </c>
      <c r="H7" s="113" t="s">
        <v>13</v>
      </c>
      <c r="I7" s="113" t="s">
        <v>13</v>
      </c>
      <c r="J7" s="216"/>
      <c r="K7" s="125" t="s">
        <v>34</v>
      </c>
      <c r="L7" s="113" t="s">
        <v>34</v>
      </c>
      <c r="M7" s="113" t="s">
        <v>13</v>
      </c>
      <c r="N7" s="113" t="s">
        <v>13</v>
      </c>
      <c r="O7" s="113"/>
      <c r="P7" s="113" t="s">
        <v>13</v>
      </c>
      <c r="Q7" s="113" t="s">
        <v>13</v>
      </c>
      <c r="R7" s="113" t="s">
        <v>13</v>
      </c>
      <c r="S7" s="113" t="s">
        <v>13</v>
      </c>
      <c r="T7" s="126" t="s">
        <v>13</v>
      </c>
      <c r="U7" s="228"/>
      <c r="V7" s="216" t="s">
        <v>35</v>
      </c>
      <c r="W7" s="216"/>
      <c r="X7" s="125" t="s">
        <v>34</v>
      </c>
      <c r="Y7" s="113" t="s">
        <v>34</v>
      </c>
      <c r="Z7" s="113" t="s">
        <v>13</v>
      </c>
      <c r="AA7" s="113" t="s">
        <v>13</v>
      </c>
      <c r="AB7" s="127"/>
      <c r="AC7" s="113" t="s">
        <v>13</v>
      </c>
      <c r="AD7" s="113" t="s">
        <v>13</v>
      </c>
      <c r="AE7" s="113" t="s">
        <v>13</v>
      </c>
      <c r="AF7" s="113" t="s">
        <v>13</v>
      </c>
      <c r="AG7" s="113" t="s">
        <v>13</v>
      </c>
      <c r="AH7" s="215"/>
      <c r="AI7" s="216" t="s">
        <v>35</v>
      </c>
      <c r="AJ7" s="216"/>
      <c r="AK7" s="128" t="s">
        <v>35</v>
      </c>
      <c r="AL7" s="217" t="s">
        <v>35</v>
      </c>
      <c r="AM7" s="218"/>
      <c r="AN7" s="202" t="s">
        <v>74</v>
      </c>
      <c r="AO7" s="203"/>
    </row>
    <row r="8" spans="1:41" ht="26.1" customHeight="1" thickBot="1">
      <c r="A8" s="122"/>
      <c r="B8" s="224">
        <v>100</v>
      </c>
      <c r="C8" s="107">
        <v>100</v>
      </c>
      <c r="D8" s="107">
        <v>0</v>
      </c>
      <c r="E8" s="107">
        <v>125</v>
      </c>
      <c r="F8" s="107">
        <f>C8+18+E8-60</f>
        <v>183</v>
      </c>
      <c r="G8" s="107">
        <f>C8-20</f>
        <v>80</v>
      </c>
      <c r="H8" s="182">
        <f>(F8-G8)*J8</f>
        <v>154.5</v>
      </c>
      <c r="I8" s="182">
        <f>2*P8+E8</f>
        <v>217.37604307034013</v>
      </c>
      <c r="J8" s="107">
        <v>1.5</v>
      </c>
      <c r="K8" s="109">
        <v>30</v>
      </c>
      <c r="L8" s="107">
        <f>K8-D8</f>
        <v>30</v>
      </c>
      <c r="M8" s="182">
        <f>H8/COS(K8*PI()/180)</f>
        <v>178.40123317959436</v>
      </c>
      <c r="N8" s="182">
        <f>H8*TAN(K8*PI()/180)</f>
        <v>89.200616589797178</v>
      </c>
      <c r="O8" s="132">
        <f t="shared" ref="O8:O27" si="0">J8/COS(K8*PI()/180)</f>
        <v>1.7320508075688772</v>
      </c>
      <c r="P8" s="130">
        <f>40/COS(K8*PI()/180)</f>
        <v>46.188021535170058</v>
      </c>
      <c r="Q8" s="130">
        <f>F8/U8+P8</f>
        <v>94.951913502109221</v>
      </c>
      <c r="R8" s="130">
        <f>G8/U8+P8</f>
        <v>67.505569936017778</v>
      </c>
      <c r="S8" s="129">
        <f>30/COS(K8*PI()/180)</f>
        <v>34.641016151377542</v>
      </c>
      <c r="T8" s="131">
        <f>20/COS(ATAN((N8+R8-Q8)/H8))</f>
        <v>21.538461538461537</v>
      </c>
      <c r="U8" s="132">
        <f>(4+SIN(K8*PI()/180)/J8)*COS(K8*PI()/180)</f>
        <v>3.7527767497325675</v>
      </c>
      <c r="V8" s="133">
        <f>(P8*J8*(F8^2-G8^2)/2+J8*(F8^3-G8^3)/(6*U8))/1000000</f>
        <v>1.3125459036035163</v>
      </c>
      <c r="W8" s="133">
        <f>(J8*(P8+S8+T8)*(F8-G8)*60+J8*(F8^2-G8^2)*60/(2*U8))/1000000</f>
        <v>1.2737741939205269</v>
      </c>
      <c r="X8" s="134">
        <v>30</v>
      </c>
      <c r="Y8" s="135">
        <f>X8+D8</f>
        <v>30</v>
      </c>
      <c r="Z8" s="182">
        <f>IF(D8&gt;20,H8/COS(X8*PI()/180),H8/COS(X8*PI()/180))</f>
        <v>178.40123317959436</v>
      </c>
      <c r="AA8" s="182">
        <f>H8*TAN(ABS(X8)*PI()/180)</f>
        <v>89.200616589797178</v>
      </c>
      <c r="AB8" s="132">
        <f>J8/COS(X8*PI()/180)</f>
        <v>1.7320508075688772</v>
      </c>
      <c r="AC8" s="130">
        <f>40/COS(ABS(X8)*PI()/180)</f>
        <v>46.188021535170058</v>
      </c>
      <c r="AD8" s="130">
        <f>F8/AH8+AC8</f>
        <v>94.951913502109221</v>
      </c>
      <c r="AE8" s="130">
        <f t="shared" ref="AE8:AE27" si="1">G8/AH8+AC8</f>
        <v>67.505569936017778</v>
      </c>
      <c r="AF8" s="129">
        <f>30/COS(X8*PI()/180)</f>
        <v>34.641016151377542</v>
      </c>
      <c r="AG8" s="129">
        <f>IF(X8&gt;0,20/COS(ATAN((AA8+AE8-AD8)/H8)),20/COS(ATAN((AA8-AE8+AD8)/H8)))</f>
        <v>21.538461538461537</v>
      </c>
      <c r="AH8" s="136">
        <f t="shared" ref="AH8:AH27" si="2">(4+SIN(X8*PI()/180)/J8)*COS(X8*PI()/180)</f>
        <v>3.7527767497325675</v>
      </c>
      <c r="AI8" s="133">
        <f>(AC8*J8*(F8^2-G8^2)/2+J8*(F8^3-G8^3)/(6*AH8))/1000000</f>
        <v>1.3125459036035163</v>
      </c>
      <c r="AJ8" s="133">
        <f>(J8*(AC8+AF8+AG8)*(F8-G8)*60+J8*(F8^2-G8^2)*60/(2*AH8))/1000000</f>
        <v>1.2737741939205269</v>
      </c>
      <c r="AK8" s="137">
        <f>(0.2*0.4-0.05*0.05/2)*(I8/100+0.1)</f>
        <v>0.17905863391789292</v>
      </c>
      <c r="AL8" s="183">
        <f>(F8/100*I8/100-PI()*((E8+2*20)/100)^2/4)*40/100</f>
        <v>0.73589403533506892</v>
      </c>
      <c r="AM8" s="183">
        <f>0.6*0.6*(I8/100+0.2)</f>
        <v>0.85455375505322462</v>
      </c>
      <c r="AN8" s="138">
        <f>IF(X8&gt;0,(E8+E8+N8+AA8)*H8/2/10000*0.4+(E8+N8+AA8+R8+T8+AE8+AG8)/100*2*0.4,(E8+E8+N8-AA8)*H8/2/10000*0.4+(E8+N8-AA8+R8+T8+AE8+AG8)/100*2*0.4)</f>
        <v>5.1756741795533703</v>
      </c>
      <c r="AO8" s="139">
        <f>IF(X8&gt;0,(E8+N8+AA8+R8+T8+AE8+AG8)/100*0.8*0.4,(E8+N8-AA8+R8+T8+AE8+AG8)/100*0.8*0.4)</f>
        <v>1.5407657476113696</v>
      </c>
    </row>
    <row r="9" spans="1:41" ht="26.1" customHeight="1" thickBot="1">
      <c r="A9" s="140"/>
      <c r="B9" s="225"/>
      <c r="C9" s="117">
        <v>100</v>
      </c>
      <c r="D9" s="117">
        <v>5</v>
      </c>
      <c r="E9" s="117">
        <v>125</v>
      </c>
      <c r="F9" s="117">
        <f t="shared" ref="F9:F27" si="3">C9+18+E9-60</f>
        <v>183</v>
      </c>
      <c r="G9" s="117">
        <f>C9-20</f>
        <v>80</v>
      </c>
      <c r="H9" s="182">
        <f>(F9-G9)*J9</f>
        <v>154.5</v>
      </c>
      <c r="I9" s="182">
        <f>2*P9+E9</f>
        <v>222.66196710091648</v>
      </c>
      <c r="J9" s="117">
        <v>1.5</v>
      </c>
      <c r="K9" s="119">
        <v>35</v>
      </c>
      <c r="L9" s="117">
        <f>K9-D9</f>
        <v>30</v>
      </c>
      <c r="M9" s="182">
        <f>H9/COS(K9*PI()/180)</f>
        <v>188.60967396364495</v>
      </c>
      <c r="N9" s="182">
        <f>H9*TAN(K9*PI()/180)</f>
        <v>108.18206465340015</v>
      </c>
      <c r="O9" s="132">
        <f>J9/COS(K9*PI()/180)</f>
        <v>1.8311618831421841</v>
      </c>
      <c r="P9" s="141">
        <f>40/COS(K9*PI()/180)</f>
        <v>48.830983550458242</v>
      </c>
      <c r="Q9" s="141">
        <f>F9/U9+P9</f>
        <v>99.808199356749711</v>
      </c>
      <c r="R9" s="141">
        <f>G9/U9+P9</f>
        <v>71.116105214410794</v>
      </c>
      <c r="S9" s="142">
        <f t="shared" ref="S9:S17" si="4">30/COS(K9*PI()/180)</f>
        <v>36.623237662843678</v>
      </c>
      <c r="T9" s="142">
        <f t="shared" ref="T9:T17" si="5">20/COS(ATAN((N9+R9-Q9)/H9))</f>
        <v>22.491850866948859</v>
      </c>
      <c r="U9" s="143">
        <f>(4+SIN(K9*PI()/180)/J9)*COS(K9*PI()/180)</f>
        <v>3.5898390507512699</v>
      </c>
      <c r="V9" s="144">
        <f>(P9*J9*(F9^2-G9^2)/2+J9*(F9^3-G9^3)/(6*U9))/1000000</f>
        <v>1.3832246854206722</v>
      </c>
      <c r="W9" s="144">
        <f>(J9*(P9+S9+T9)*(F9-G9)*60+J9*(F9^2-G9^2)*60/(2*U9))/1000000</f>
        <v>1.3402310223585057</v>
      </c>
      <c r="X9" s="145">
        <v>0</v>
      </c>
      <c r="Y9" s="146">
        <f>X9+D9</f>
        <v>5</v>
      </c>
      <c r="Z9" s="182">
        <f>IF(D9&gt;20,H9/COS(X9*PI()/180),H9/COS(X9*PI()/180))</f>
        <v>154.5</v>
      </c>
      <c r="AA9" s="182">
        <f>H9*TAN(ABS(X9)*PI()/180)</f>
        <v>0</v>
      </c>
      <c r="AB9" s="143">
        <f>J9/COS(X9*PI()/180)</f>
        <v>1.5</v>
      </c>
      <c r="AC9" s="141">
        <f>40/COS(ABS(X9)*PI()/180)</f>
        <v>40</v>
      </c>
      <c r="AD9" s="141">
        <f>F9/AH9+AC9</f>
        <v>85.75</v>
      </c>
      <c r="AE9" s="141">
        <f>G9/AH9+AC9</f>
        <v>60</v>
      </c>
      <c r="AF9" s="142">
        <f t="shared" ref="AF9:AF17" si="6">30/COS(X9*PI()/180)</f>
        <v>30</v>
      </c>
      <c r="AG9" s="142">
        <f t="shared" ref="AG9:AG17" si="7">IF(X9&gt;0,20/COS(ATAN((AA9+AE9-AD9)/H9)),20/COS(ATAN((AA9-AE9+AD9)/H9)))</f>
        <v>20.275875100994064</v>
      </c>
      <c r="AH9" s="147">
        <f>(4+SIN(X9*PI()/180)/J9)*COS(X9*PI()/180)</f>
        <v>4</v>
      </c>
      <c r="AI9" s="144">
        <f>(AC9*J9*(F9^2-G9^2)/2+J9*(F9^3-G9^3)/(6*AH9))/1000000</f>
        <v>1.1637004375</v>
      </c>
      <c r="AJ9" s="144">
        <f t="shared" ref="AJ9:AJ27" si="8">(J9*(AC9+AF9+AG9)*(F9-G9)*60+J9*(F9^2-G9^2)*60/(2*AH9))/1000000</f>
        <v>1.1416086121862148</v>
      </c>
      <c r="AK9" s="148">
        <f>(0.2*0.4-0.05*0.05/2)*(I9/100+0.1)</f>
        <v>0.1832212990919718</v>
      </c>
      <c r="AL9" s="183">
        <f>(F9/100*I9/100-PI()*((E9+2*20)/100)^2/4)*40/100</f>
        <v>0.77458699923888785</v>
      </c>
      <c r="AM9" s="183">
        <f>0.6*0.6*(I9/100+0.2)</f>
        <v>0.87358308156329945</v>
      </c>
      <c r="AN9" s="149">
        <f>IF(X9&gt;0,(E9+E9+N9+AA9)*H9/2/10000*0.4+(E9+N9+AA9+R9+T9+AE9+AG9)/100*2*0.4,(E9+E9+N9-AA9)*H9/2/10000*0.4+(E9+N9-AA9+R9+T9+AE9+AG9)/100*2*0.4)</f>
        <v>4.3633097464650383</v>
      </c>
      <c r="AO9" s="139">
        <f>IF(X9&gt;0,(E9+N9+AA9+R9+T9+AE9+AG9)/100*0.8*0.4,(E9+N9-AA9+R9+T9+AE9+AG9)/100*0.8*0.4)</f>
        <v>1.3026108666744127</v>
      </c>
    </row>
    <row r="10" spans="1:41" ht="26.1" customHeight="1" thickBot="1">
      <c r="A10" s="140"/>
      <c r="B10" s="225"/>
      <c r="C10" s="117">
        <v>100</v>
      </c>
      <c r="D10" s="117">
        <v>10</v>
      </c>
      <c r="E10" s="117">
        <v>125</v>
      </c>
      <c r="F10" s="117">
        <f t="shared" si="3"/>
        <v>183</v>
      </c>
      <c r="G10" s="117">
        <f t="shared" ref="G10:G17" si="9">C10-20</f>
        <v>80</v>
      </c>
      <c r="H10" s="182">
        <f t="shared" ref="H10:H27" si="10">(F10-G10)*J10</f>
        <v>154.5</v>
      </c>
      <c r="I10" s="182">
        <f t="shared" ref="I10:I17" si="11">2*P10+E10</f>
        <v>222.66196710091648</v>
      </c>
      <c r="J10" s="117">
        <v>1.5</v>
      </c>
      <c r="K10" s="119">
        <v>35</v>
      </c>
      <c r="L10" s="117">
        <f t="shared" ref="L10:L17" si="12">K10-D10</f>
        <v>25</v>
      </c>
      <c r="M10" s="182">
        <f t="shared" ref="M10:M27" si="13">H10/COS(K10*PI()/180)</f>
        <v>188.60967396364495</v>
      </c>
      <c r="N10" s="182">
        <f t="shared" ref="N10:N27" si="14">H10*TAN(K10*PI()/180)</f>
        <v>108.18206465340015</v>
      </c>
      <c r="O10" s="132">
        <f t="shared" si="0"/>
        <v>1.8311618831421841</v>
      </c>
      <c r="P10" s="141">
        <f t="shared" ref="P10:P27" si="15">40/COS(K10*PI()/180)</f>
        <v>48.830983550458242</v>
      </c>
      <c r="Q10" s="141">
        <f t="shared" ref="Q10:Q27" si="16">F10/U10+P10</f>
        <v>99.808199356749711</v>
      </c>
      <c r="R10" s="141">
        <f t="shared" ref="R10:R27" si="17">G10/U10+P10</f>
        <v>71.116105214410794</v>
      </c>
      <c r="S10" s="142">
        <f t="shared" si="4"/>
        <v>36.623237662843678</v>
      </c>
      <c r="T10" s="142">
        <f t="shared" si="5"/>
        <v>22.491850866948859</v>
      </c>
      <c r="U10" s="143">
        <f t="shared" ref="U10:U27" si="18">(4+SIN(K10*PI()/180)/J10)*COS(K10*PI()/180)</f>
        <v>3.5898390507512699</v>
      </c>
      <c r="V10" s="144">
        <f t="shared" ref="V10:V17" si="19">(P10*J10*(F10^2-G10^2)/2+J10*(F10^3-G10^3)/(6*U10))/1000000</f>
        <v>1.3832246854206722</v>
      </c>
      <c r="W10" s="144">
        <f t="shared" ref="W10:W17" si="20">(J10*(P10+S10+T10)*(F10-G10)*60+J10*(F10^2-G10^2)*60/(2*U10))/1000000</f>
        <v>1.3402310223585057</v>
      </c>
      <c r="X10" s="145">
        <v>0</v>
      </c>
      <c r="Y10" s="146">
        <f t="shared" ref="Y10:Y17" si="21">X10+D10</f>
        <v>10</v>
      </c>
      <c r="Z10" s="182">
        <f t="shared" ref="Z10:Z27" si="22">IF(D10&gt;20,H10/COS(X10*PI()/180),H10/COS(X10*PI()/180))</f>
        <v>154.5</v>
      </c>
      <c r="AA10" s="182">
        <f t="shared" ref="AA10:AA27" si="23">H10*TAN(ABS(X10)*PI()/180)</f>
        <v>0</v>
      </c>
      <c r="AB10" s="143">
        <f t="shared" ref="AB10:AB27" si="24">J10/COS(X10*PI()/180)</f>
        <v>1.5</v>
      </c>
      <c r="AC10" s="141">
        <f t="shared" ref="AC10:AC17" si="25">40/COS(ABS(X10)*PI()/180)</f>
        <v>40</v>
      </c>
      <c r="AD10" s="141">
        <f t="shared" ref="AD10:AD27" si="26">F10/AH10+AC10</f>
        <v>85.75</v>
      </c>
      <c r="AE10" s="141">
        <f t="shared" si="1"/>
        <v>60</v>
      </c>
      <c r="AF10" s="142">
        <f t="shared" si="6"/>
        <v>30</v>
      </c>
      <c r="AG10" s="142">
        <f t="shared" si="7"/>
        <v>20.275875100994064</v>
      </c>
      <c r="AH10" s="147">
        <f t="shared" si="2"/>
        <v>4</v>
      </c>
      <c r="AI10" s="144">
        <f t="shared" ref="AI10:AI27" si="27">(AC10*J10*(F10^2-G10^2)/2+J10*(F10^3-G10^3)/(6*AH10))/1000000</f>
        <v>1.1637004375</v>
      </c>
      <c r="AJ10" s="144">
        <f t="shared" si="8"/>
        <v>1.1416086121862148</v>
      </c>
      <c r="AK10" s="148">
        <f t="shared" ref="AK10:AK17" si="28">(0.2*0.4-0.05*0.05/2)*(I10/100+0.1)</f>
        <v>0.1832212990919718</v>
      </c>
      <c r="AL10" s="183">
        <f t="shared" ref="AL10:AL27" si="29">(F10/100*I10/100-PI()*((E10+2*20)/100)^2/4)*40/100</f>
        <v>0.77458699923888785</v>
      </c>
      <c r="AM10" s="183">
        <f t="shared" ref="AM10:AM27" si="30">0.6*0.6*(I10/100+0.2)</f>
        <v>0.87358308156329945</v>
      </c>
      <c r="AN10" s="149">
        <f>IF(X10&gt;0,(E10+E10+N10+AA10)*H10/2/10000*0.4+(E10+N10+AA10+R10+T10+AE10+AG10)/100*2*0.4,(E10+E10+N10-AA10)*H10/2/10000*0.4+(E10+N10-AA10+R10+T10+AE10+AG10)/100*2*0.4)</f>
        <v>4.3633097464650383</v>
      </c>
      <c r="AO10" s="150">
        <f>IF(X10&gt;0,(E10+N10+AA10+R10+T10+AE10+AG10)/100*0.8*0.4,(E10+N10-AA10+R10+T10+AE10+AG10)/100*0.8*0.4)</f>
        <v>1.3026108666744127</v>
      </c>
    </row>
    <row r="11" spans="1:41" ht="26.1" customHeight="1" thickBot="1">
      <c r="A11" s="140"/>
      <c r="B11" s="225"/>
      <c r="C11" s="117">
        <v>100</v>
      </c>
      <c r="D11" s="117">
        <v>15</v>
      </c>
      <c r="E11" s="117">
        <v>125</v>
      </c>
      <c r="F11" s="117">
        <f t="shared" si="3"/>
        <v>183</v>
      </c>
      <c r="G11" s="117">
        <f t="shared" si="9"/>
        <v>80</v>
      </c>
      <c r="H11" s="182">
        <f>(F11-G11)*J11</f>
        <v>154.5</v>
      </c>
      <c r="I11" s="182">
        <f>2*P11+E11</f>
        <v>222.66196710091648</v>
      </c>
      <c r="J11" s="117">
        <v>1.5</v>
      </c>
      <c r="K11" s="119">
        <v>35</v>
      </c>
      <c r="L11" s="117">
        <f>K11-D11</f>
        <v>20</v>
      </c>
      <c r="M11" s="182">
        <f>H11/COS(K11*PI()/180)</f>
        <v>188.60967396364495</v>
      </c>
      <c r="N11" s="182">
        <f>H11*TAN(K11*PI()/180)</f>
        <v>108.18206465340015</v>
      </c>
      <c r="O11" s="132">
        <f>J11/COS(K11*PI()/180)</f>
        <v>1.8311618831421841</v>
      </c>
      <c r="P11" s="141">
        <f>40/COS(K11*PI()/180)</f>
        <v>48.830983550458242</v>
      </c>
      <c r="Q11" s="141">
        <f>F11/U11+P11</f>
        <v>99.808199356749711</v>
      </c>
      <c r="R11" s="141">
        <f>G11/U11+P11</f>
        <v>71.116105214410794</v>
      </c>
      <c r="S11" s="142">
        <f t="shared" si="4"/>
        <v>36.623237662843678</v>
      </c>
      <c r="T11" s="142">
        <f t="shared" si="5"/>
        <v>22.491850866948859</v>
      </c>
      <c r="U11" s="143">
        <f>(4+SIN(K11*PI()/180)/J11)*COS(K11*PI()/180)</f>
        <v>3.5898390507512699</v>
      </c>
      <c r="V11" s="144">
        <f>(P11*J11*(F11^2-G11^2)/2+J11*(F11^3-G11^3)/(6*U11))/1000000</f>
        <v>1.3832246854206722</v>
      </c>
      <c r="W11" s="144">
        <f t="shared" si="20"/>
        <v>1.3402310223585057</v>
      </c>
      <c r="X11" s="145">
        <v>0</v>
      </c>
      <c r="Y11" s="146">
        <f>X11+D11</f>
        <v>15</v>
      </c>
      <c r="Z11" s="182">
        <f>IF(D11&gt;20,H11/COS(X11*PI()/180),H11/COS(X11*PI()/180))</f>
        <v>154.5</v>
      </c>
      <c r="AA11" s="182">
        <f>H11*TAN(ABS(X11)*PI()/180)</f>
        <v>0</v>
      </c>
      <c r="AB11" s="143">
        <f>J11/COS(X11*PI()/180)</f>
        <v>1.5</v>
      </c>
      <c r="AC11" s="141">
        <f>40/COS(ABS(X11)*PI()/180)</f>
        <v>40</v>
      </c>
      <c r="AD11" s="141">
        <f>F11/AH11+AC11</f>
        <v>85.75</v>
      </c>
      <c r="AE11" s="141">
        <f>G11/AH11+AC11</f>
        <v>60</v>
      </c>
      <c r="AF11" s="142">
        <f t="shared" si="6"/>
        <v>30</v>
      </c>
      <c r="AG11" s="142">
        <f t="shared" si="7"/>
        <v>20.275875100994064</v>
      </c>
      <c r="AH11" s="147">
        <f>(4+SIN(X11*PI()/180)/J11)*COS(X11*PI()/180)</f>
        <v>4</v>
      </c>
      <c r="AI11" s="144">
        <f>(AC11*J11*(F11^2-G11^2)/2+J11*(F11^3-G11^3)/(6*AH11))/1000000</f>
        <v>1.1637004375</v>
      </c>
      <c r="AJ11" s="144">
        <f t="shared" si="8"/>
        <v>1.1416086121862148</v>
      </c>
      <c r="AK11" s="148">
        <f>(0.2*0.4-0.05*0.05/2)*(I11/100+0.1)</f>
        <v>0.1832212990919718</v>
      </c>
      <c r="AL11" s="183">
        <f>(F11/100*I11/100-PI()*((E11+2*20)/100)^2/4)*40/100</f>
        <v>0.77458699923888785</v>
      </c>
      <c r="AM11" s="183">
        <f t="shared" si="30"/>
        <v>0.87358308156329945</v>
      </c>
      <c r="AN11" s="149">
        <f>IF(X11&gt;0,(E11+E11+N11+AA11)*H11/2/10000*0.4+(E11+N11+AA11+R11+T11+AE11+AG11)/100*2*0.4,(E11+E11+N11-AA11)*H11/2/10000*0.4+(E11+N11-AA11+R11+T11+AE11+AG11)/100*2*0.4)</f>
        <v>4.3633097464650383</v>
      </c>
      <c r="AO11" s="150">
        <f>IF(X11&gt;0,(E11+N11+AA11+R11+T11+AE11+AG11)/100*0.8*0.4,(E11+N11-AA11+R11+T11+AE11+AG11)/100*0.8*0.4)</f>
        <v>1.3026108666744127</v>
      </c>
    </row>
    <row r="12" spans="1:41" ht="26.1" customHeight="1" thickBot="1">
      <c r="B12" s="225"/>
      <c r="C12" s="117">
        <v>100</v>
      </c>
      <c r="D12" s="117">
        <v>20</v>
      </c>
      <c r="E12" s="117">
        <v>125</v>
      </c>
      <c r="F12" s="117">
        <f t="shared" si="3"/>
        <v>183</v>
      </c>
      <c r="G12" s="117">
        <f t="shared" si="9"/>
        <v>80</v>
      </c>
      <c r="H12" s="182">
        <f t="shared" si="10"/>
        <v>154.5</v>
      </c>
      <c r="I12" s="182">
        <f t="shared" si="11"/>
        <v>222.66196710091648</v>
      </c>
      <c r="J12" s="117">
        <v>1.5</v>
      </c>
      <c r="K12" s="119">
        <v>35</v>
      </c>
      <c r="L12" s="117">
        <f t="shared" si="12"/>
        <v>15</v>
      </c>
      <c r="M12" s="182">
        <f t="shared" si="13"/>
        <v>188.60967396364495</v>
      </c>
      <c r="N12" s="182">
        <f>H12*TAN(K12*PI()/180)</f>
        <v>108.18206465340015</v>
      </c>
      <c r="O12" s="132">
        <f t="shared" si="0"/>
        <v>1.8311618831421841</v>
      </c>
      <c r="P12" s="141">
        <f t="shared" si="15"/>
        <v>48.830983550458242</v>
      </c>
      <c r="Q12" s="141">
        <f t="shared" si="16"/>
        <v>99.808199356749711</v>
      </c>
      <c r="R12" s="141">
        <f t="shared" si="17"/>
        <v>71.116105214410794</v>
      </c>
      <c r="S12" s="142">
        <f t="shared" si="4"/>
        <v>36.623237662843678</v>
      </c>
      <c r="T12" s="142">
        <f t="shared" si="5"/>
        <v>22.491850866948859</v>
      </c>
      <c r="U12" s="143">
        <f t="shared" si="18"/>
        <v>3.5898390507512699</v>
      </c>
      <c r="V12" s="144">
        <f t="shared" si="19"/>
        <v>1.3832246854206722</v>
      </c>
      <c r="W12" s="144">
        <f t="shared" si="20"/>
        <v>1.3402310223585057</v>
      </c>
      <c r="X12" s="145">
        <v>0</v>
      </c>
      <c r="Y12" s="146">
        <f t="shared" si="21"/>
        <v>20</v>
      </c>
      <c r="Z12" s="182">
        <f t="shared" si="22"/>
        <v>154.5</v>
      </c>
      <c r="AA12" s="182">
        <f t="shared" si="23"/>
        <v>0</v>
      </c>
      <c r="AB12" s="143">
        <f t="shared" si="24"/>
        <v>1.5</v>
      </c>
      <c r="AC12" s="141">
        <f t="shared" si="25"/>
        <v>40</v>
      </c>
      <c r="AD12" s="141">
        <f t="shared" si="26"/>
        <v>85.75</v>
      </c>
      <c r="AE12" s="141">
        <f t="shared" si="1"/>
        <v>60</v>
      </c>
      <c r="AF12" s="142">
        <f t="shared" si="6"/>
        <v>30</v>
      </c>
      <c r="AG12" s="142">
        <f t="shared" si="7"/>
        <v>20.275875100994064</v>
      </c>
      <c r="AH12" s="147">
        <f t="shared" si="2"/>
        <v>4</v>
      </c>
      <c r="AI12" s="144">
        <f t="shared" si="27"/>
        <v>1.1637004375</v>
      </c>
      <c r="AJ12" s="144">
        <f t="shared" si="8"/>
        <v>1.1416086121862148</v>
      </c>
      <c r="AK12" s="148">
        <f t="shared" si="28"/>
        <v>0.1832212990919718</v>
      </c>
      <c r="AL12" s="183">
        <f t="shared" si="29"/>
        <v>0.77458699923888785</v>
      </c>
      <c r="AM12" s="183">
        <f t="shared" si="30"/>
        <v>0.87358308156329945</v>
      </c>
      <c r="AN12" s="149">
        <f t="shared" ref="AN12:AN17" si="31">IF(X12&gt;0,(E12+E12+N12+AA12)*H12/2/10000*0.4+(E12+N12+AA12+R12+T12+AE12+AG12)/100*2*0.4,(E12+E12+N12-AA12)*H12/2/10000*0.4+(E12+N12-AA12+R12+T12+AE12+AG12)/100*2*0.4)</f>
        <v>4.3633097464650383</v>
      </c>
      <c r="AO12" s="150">
        <f t="shared" ref="AO12:AO17" si="32">IF(X12&gt;0,(E12+N12+AA12+R12+T12+AE12+AG12)/100*0.8*0.4,(E12+N12-AA12+R12+T12+AE12+AG12)/100*0.8*0.4)</f>
        <v>1.3026108666744127</v>
      </c>
    </row>
    <row r="13" spans="1:41" ht="26.1" customHeight="1" thickBot="1">
      <c r="B13" s="225"/>
      <c r="C13" s="117">
        <v>100</v>
      </c>
      <c r="D13" s="117">
        <v>25</v>
      </c>
      <c r="E13" s="117">
        <v>125</v>
      </c>
      <c r="F13" s="117">
        <f t="shared" si="3"/>
        <v>183</v>
      </c>
      <c r="G13" s="117">
        <f t="shared" si="9"/>
        <v>80</v>
      </c>
      <c r="H13" s="182">
        <f>(F13-G13)*J13</f>
        <v>154.5</v>
      </c>
      <c r="I13" s="182">
        <f>2*P13+E13</f>
        <v>264.47574364968784</v>
      </c>
      <c r="J13" s="117">
        <v>1.5</v>
      </c>
      <c r="K13" s="119">
        <v>55</v>
      </c>
      <c r="L13" s="117">
        <f>K13-D13</f>
        <v>30</v>
      </c>
      <c r="M13" s="182">
        <f>H13/COS(K13*PI()/180)</f>
        <v>269.36252992345959</v>
      </c>
      <c r="N13" s="182">
        <f>H13*TAN(K13*PI()/180)</f>
        <v>220.64886704165667</v>
      </c>
      <c r="O13" s="132">
        <f>J13/COS(K13*PI()/180)</f>
        <v>2.6151701934316467</v>
      </c>
      <c r="P13" s="141">
        <f>40/COS(K13*PI()/180)</f>
        <v>69.737871824843907</v>
      </c>
      <c r="Q13" s="141">
        <f>F13/U13+P13</f>
        <v>139.9190530464588</v>
      </c>
      <c r="R13" s="141">
        <f>G13/U13+P13</f>
        <v>100.41816962664277</v>
      </c>
      <c r="S13" s="142">
        <f t="shared" si="4"/>
        <v>52.303403868632934</v>
      </c>
      <c r="T13" s="142">
        <f t="shared" si="5"/>
        <v>30.820166601628916</v>
      </c>
      <c r="U13" s="143">
        <f>(4+SIN(K13*PI()/180)/J13)*COS(K13*PI()/180)</f>
        <v>2.6075366189994873</v>
      </c>
      <c r="V13" s="144">
        <f>(P13*J13*(F13^2-G13^2)/2+J13*(F13^3-G13^3)/(6*U13))/1000000</f>
        <v>1.9553328253971847</v>
      </c>
      <c r="W13" s="144">
        <f t="shared" si="20"/>
        <v>1.8845185253491532</v>
      </c>
      <c r="X13" s="151">
        <v>-20</v>
      </c>
      <c r="Y13" s="146">
        <f>X13+D13</f>
        <v>5</v>
      </c>
      <c r="Z13" s="182">
        <f>IF(D13&gt;20,H13/COS(X13*PI()/180),H13/COS(X13*PI()/180))</f>
        <v>164.41546584752842</v>
      </c>
      <c r="AA13" s="182">
        <f>H13*TAN(ABS(X13)*PI()/180)</f>
        <v>56.233401194128263</v>
      </c>
      <c r="AB13" s="143">
        <f>J13/COS(X13*PI()/180)</f>
        <v>1.5962666587138681</v>
      </c>
      <c r="AC13" s="141">
        <f>40/COS(ABS(X13)*PI()/180)</f>
        <v>42.567110899036486</v>
      </c>
      <c r="AD13" s="141">
        <f>F13/AH13+AC13</f>
        <v>94.196279956619406</v>
      </c>
      <c r="AE13" s="141">
        <f>G13/AH13+AC13</f>
        <v>65.137239448799505</v>
      </c>
      <c r="AF13" s="142">
        <f t="shared" si="6"/>
        <v>31.925333174277363</v>
      </c>
      <c r="AG13" s="142">
        <f t="shared" si="7"/>
        <v>22.845256175172217</v>
      </c>
      <c r="AH13" s="147">
        <f>(4+SIN(X13*PI()/180)/J13)*COS(X13*PI()/180)</f>
        <v>3.544507946581454</v>
      </c>
      <c r="AI13" s="144">
        <f>(AC13*J13*(F13^2-G13^2)/2+J13*(F13^3-G13^3)/(6*AH13))/1000000</f>
        <v>1.2609654553207272</v>
      </c>
      <c r="AJ13" s="144">
        <f t="shared" si="8"/>
        <v>1.2462342257135144</v>
      </c>
      <c r="AK13" s="148">
        <f>(0.2*0.4-0.05*0.05/2)*(I13/100+0.1)</f>
        <v>0.21614964812412923</v>
      </c>
      <c r="AL13" s="183">
        <f>(F13/100*I13/100-PI()*((E13+2*20)/100)^2/4)*40/100</f>
        <v>1.0806638435758942</v>
      </c>
      <c r="AM13" s="183">
        <f t="shared" si="30"/>
        <v>1.0241126771388762</v>
      </c>
      <c r="AN13" s="149">
        <f t="shared" si="31"/>
        <v>5.3496341710670379</v>
      </c>
      <c r="AO13" s="150">
        <f>IF(X13&gt;0,(E13+N13+AA13+R13+T13+AE13+AG13)/100*0.8*0.4,(E13+N13-AA13+R13+T13+AE13+AG13)/100*0.8*0.4)</f>
        <v>1.62763615263927</v>
      </c>
    </row>
    <row r="14" spans="1:41" ht="26.1" customHeight="1" thickBot="1">
      <c r="B14" s="225"/>
      <c r="C14" s="117">
        <v>100</v>
      </c>
      <c r="D14" s="117">
        <v>30</v>
      </c>
      <c r="E14" s="117">
        <v>125</v>
      </c>
      <c r="F14" s="117">
        <f t="shared" si="3"/>
        <v>183</v>
      </c>
      <c r="G14" s="117">
        <f t="shared" si="9"/>
        <v>80</v>
      </c>
      <c r="H14" s="182">
        <f t="shared" si="10"/>
        <v>154.5</v>
      </c>
      <c r="I14" s="182">
        <f t="shared" si="11"/>
        <v>264.47574364968784</v>
      </c>
      <c r="J14" s="117">
        <v>1.5</v>
      </c>
      <c r="K14" s="119">
        <v>55</v>
      </c>
      <c r="L14" s="117">
        <f t="shared" si="12"/>
        <v>25</v>
      </c>
      <c r="M14" s="182">
        <f t="shared" si="13"/>
        <v>269.36252992345959</v>
      </c>
      <c r="N14" s="182">
        <f>H14*TAN(K14*PI()/180)</f>
        <v>220.64886704165667</v>
      </c>
      <c r="O14" s="132">
        <f t="shared" si="0"/>
        <v>2.6151701934316467</v>
      </c>
      <c r="P14" s="141">
        <f t="shared" si="15"/>
        <v>69.737871824843907</v>
      </c>
      <c r="Q14" s="141">
        <f t="shared" si="16"/>
        <v>139.9190530464588</v>
      </c>
      <c r="R14" s="141">
        <f t="shared" si="17"/>
        <v>100.41816962664277</v>
      </c>
      <c r="S14" s="142">
        <f t="shared" si="4"/>
        <v>52.303403868632934</v>
      </c>
      <c r="T14" s="142">
        <f t="shared" si="5"/>
        <v>30.820166601628916</v>
      </c>
      <c r="U14" s="143">
        <f t="shared" si="18"/>
        <v>2.6075366189994873</v>
      </c>
      <c r="V14" s="144">
        <f t="shared" si="19"/>
        <v>1.9553328253971847</v>
      </c>
      <c r="W14" s="144">
        <f t="shared" si="20"/>
        <v>1.8845185253491532</v>
      </c>
      <c r="X14" s="151">
        <v>-20</v>
      </c>
      <c r="Y14" s="146">
        <f t="shared" si="21"/>
        <v>10</v>
      </c>
      <c r="Z14" s="182">
        <f t="shared" si="22"/>
        <v>164.41546584752842</v>
      </c>
      <c r="AA14" s="182">
        <f>H14*TAN(ABS(X14)*PI()/180)</f>
        <v>56.233401194128263</v>
      </c>
      <c r="AB14" s="143">
        <f t="shared" si="24"/>
        <v>1.5962666587138681</v>
      </c>
      <c r="AC14" s="141">
        <f t="shared" si="25"/>
        <v>42.567110899036486</v>
      </c>
      <c r="AD14" s="141">
        <f t="shared" si="26"/>
        <v>94.196279956619406</v>
      </c>
      <c r="AE14" s="141">
        <f t="shared" si="1"/>
        <v>65.137239448799505</v>
      </c>
      <c r="AF14" s="142">
        <f t="shared" si="6"/>
        <v>31.925333174277363</v>
      </c>
      <c r="AG14" s="142">
        <f t="shared" si="7"/>
        <v>22.845256175172217</v>
      </c>
      <c r="AH14" s="147">
        <f t="shared" si="2"/>
        <v>3.544507946581454</v>
      </c>
      <c r="AI14" s="144">
        <f t="shared" si="27"/>
        <v>1.2609654553207272</v>
      </c>
      <c r="AJ14" s="144">
        <f t="shared" si="8"/>
        <v>1.2462342257135144</v>
      </c>
      <c r="AK14" s="148">
        <f t="shared" si="28"/>
        <v>0.21614964812412923</v>
      </c>
      <c r="AL14" s="183">
        <f>(F14/100*I14/100-PI()*((E14+2*20)/100)^2/4)*40/100</f>
        <v>1.0806638435758942</v>
      </c>
      <c r="AM14" s="183">
        <f t="shared" si="30"/>
        <v>1.0241126771388762</v>
      </c>
      <c r="AN14" s="149">
        <f t="shared" si="31"/>
        <v>5.3496341710670379</v>
      </c>
      <c r="AO14" s="150">
        <f t="shared" si="32"/>
        <v>1.62763615263927</v>
      </c>
    </row>
    <row r="15" spans="1:41" ht="26.1" customHeight="1" thickBot="1">
      <c r="B15" s="225"/>
      <c r="C15" s="117">
        <v>100</v>
      </c>
      <c r="D15" s="117">
        <v>35</v>
      </c>
      <c r="E15" s="117">
        <v>125</v>
      </c>
      <c r="F15" s="117">
        <f t="shared" si="3"/>
        <v>183</v>
      </c>
      <c r="G15" s="117">
        <f t="shared" si="9"/>
        <v>80</v>
      </c>
      <c r="H15" s="182">
        <f>(F15-G15)*J15</f>
        <v>154.5</v>
      </c>
      <c r="I15" s="182">
        <f>2*P15+E15</f>
        <v>264.47574364968784</v>
      </c>
      <c r="J15" s="117">
        <v>1.5</v>
      </c>
      <c r="K15" s="119">
        <v>55</v>
      </c>
      <c r="L15" s="117">
        <f>K15-D15</f>
        <v>20</v>
      </c>
      <c r="M15" s="182">
        <f>H15/COS(K15*PI()/180)</f>
        <v>269.36252992345959</v>
      </c>
      <c r="N15" s="182">
        <f>H15*TAN(K15*PI()/180)</f>
        <v>220.64886704165667</v>
      </c>
      <c r="O15" s="132">
        <f>J15/COS(K15*PI()/180)</f>
        <v>2.6151701934316467</v>
      </c>
      <c r="P15" s="141">
        <f>40/COS(K15*PI()/180)</f>
        <v>69.737871824843907</v>
      </c>
      <c r="Q15" s="141">
        <f>F15/U15+P15</f>
        <v>139.9190530464588</v>
      </c>
      <c r="R15" s="141">
        <f>G15/U15+P15</f>
        <v>100.41816962664277</v>
      </c>
      <c r="S15" s="142">
        <f t="shared" si="4"/>
        <v>52.303403868632934</v>
      </c>
      <c r="T15" s="142">
        <f t="shared" si="5"/>
        <v>30.820166601628916</v>
      </c>
      <c r="U15" s="143">
        <f>(4+SIN(K15*PI()/180)/J15)*COS(K15*PI()/180)</f>
        <v>2.6075366189994873</v>
      </c>
      <c r="V15" s="144">
        <f>(P15*J15*(F15^2-G15^2)/2+J15*(F15^3-G15^3)/(6*U15))/1000000</f>
        <v>1.9553328253971847</v>
      </c>
      <c r="W15" s="144">
        <f t="shared" si="20"/>
        <v>1.8845185253491532</v>
      </c>
      <c r="X15" s="151">
        <v>-20</v>
      </c>
      <c r="Y15" s="146">
        <f>X15+D15</f>
        <v>15</v>
      </c>
      <c r="Z15" s="182">
        <f>IF(D15&gt;20,H15/COS(X15*PI()/180),H15/COS(X15*PI()/180))</f>
        <v>164.41546584752842</v>
      </c>
      <c r="AA15" s="182">
        <f>H15*TAN(ABS(X15)*PI()/180)</f>
        <v>56.233401194128263</v>
      </c>
      <c r="AB15" s="143">
        <f>J15/COS(X15*PI()/180)</f>
        <v>1.5962666587138681</v>
      </c>
      <c r="AC15" s="141">
        <f>40/COS(ABS(X15)*PI()/180)</f>
        <v>42.567110899036486</v>
      </c>
      <c r="AD15" s="141">
        <f>F15/AH15+AC15</f>
        <v>94.196279956619406</v>
      </c>
      <c r="AE15" s="141">
        <f>G15/AH15+AC15</f>
        <v>65.137239448799505</v>
      </c>
      <c r="AF15" s="142">
        <f t="shared" si="6"/>
        <v>31.925333174277363</v>
      </c>
      <c r="AG15" s="142">
        <f t="shared" si="7"/>
        <v>22.845256175172217</v>
      </c>
      <c r="AH15" s="147">
        <f>(4+SIN(X15*PI()/180)/J15)*COS(X15*PI()/180)</f>
        <v>3.544507946581454</v>
      </c>
      <c r="AI15" s="144">
        <f>(AC15*J15*(F15^2-G15^2)/2+J15*(F15^3-G15^3)/(6*AH15))/1000000</f>
        <v>1.2609654553207272</v>
      </c>
      <c r="AJ15" s="144">
        <f t="shared" si="8"/>
        <v>1.2462342257135144</v>
      </c>
      <c r="AK15" s="148">
        <f>(0.2*0.4-0.05*0.05/2)*(I15/100+0.1)</f>
        <v>0.21614964812412923</v>
      </c>
      <c r="AL15" s="183">
        <f>(F15/100*I15/100-PI()*((E15+2*20)/100)^2/4)*40/100</f>
        <v>1.0806638435758942</v>
      </c>
      <c r="AM15" s="183">
        <f t="shared" si="30"/>
        <v>1.0241126771388762</v>
      </c>
      <c r="AN15" s="149">
        <f t="shared" si="31"/>
        <v>5.3496341710670379</v>
      </c>
      <c r="AO15" s="150">
        <f t="shared" si="32"/>
        <v>1.62763615263927</v>
      </c>
    </row>
    <row r="16" spans="1:41" ht="26.1" customHeight="1" thickBot="1">
      <c r="B16" s="225"/>
      <c r="C16" s="117">
        <v>100</v>
      </c>
      <c r="D16" s="117">
        <v>40</v>
      </c>
      <c r="E16" s="121">
        <v>125</v>
      </c>
      <c r="F16" s="121">
        <f t="shared" si="3"/>
        <v>183</v>
      </c>
      <c r="G16" s="117">
        <f t="shared" si="9"/>
        <v>80</v>
      </c>
      <c r="H16" s="182">
        <f t="shared" si="10"/>
        <v>154.5</v>
      </c>
      <c r="I16" s="182">
        <f t="shared" si="11"/>
        <v>264.47574364968784</v>
      </c>
      <c r="J16" s="117">
        <v>1.5</v>
      </c>
      <c r="K16" s="119">
        <v>55</v>
      </c>
      <c r="L16" s="117">
        <f t="shared" si="12"/>
        <v>15</v>
      </c>
      <c r="M16" s="182">
        <f t="shared" si="13"/>
        <v>269.36252992345959</v>
      </c>
      <c r="N16" s="182">
        <f t="shared" si="14"/>
        <v>220.64886704165667</v>
      </c>
      <c r="O16" s="132">
        <f t="shared" si="0"/>
        <v>2.6151701934316467</v>
      </c>
      <c r="P16" s="141">
        <f t="shared" si="15"/>
        <v>69.737871824843907</v>
      </c>
      <c r="Q16" s="141">
        <f t="shared" si="16"/>
        <v>139.9190530464588</v>
      </c>
      <c r="R16" s="141">
        <f t="shared" si="17"/>
        <v>100.41816962664277</v>
      </c>
      <c r="S16" s="142">
        <f t="shared" si="4"/>
        <v>52.303403868632934</v>
      </c>
      <c r="T16" s="142">
        <f t="shared" si="5"/>
        <v>30.820166601628916</v>
      </c>
      <c r="U16" s="143">
        <f t="shared" si="18"/>
        <v>2.6075366189994873</v>
      </c>
      <c r="V16" s="144">
        <f t="shared" si="19"/>
        <v>1.9553328253971847</v>
      </c>
      <c r="W16" s="144">
        <f t="shared" si="20"/>
        <v>1.8845185253491532</v>
      </c>
      <c r="X16" s="151">
        <v>-20</v>
      </c>
      <c r="Y16" s="146">
        <f t="shared" si="21"/>
        <v>20</v>
      </c>
      <c r="Z16" s="182">
        <f>IF(D16&gt;20,H16/COS(X16*PI()/180),H16/COS(X16*PI()/180))</f>
        <v>164.41546584752842</v>
      </c>
      <c r="AA16" s="182">
        <f t="shared" si="23"/>
        <v>56.233401194128263</v>
      </c>
      <c r="AB16" s="143">
        <f t="shared" si="24"/>
        <v>1.5962666587138681</v>
      </c>
      <c r="AC16" s="141">
        <f t="shared" si="25"/>
        <v>42.567110899036486</v>
      </c>
      <c r="AD16" s="141">
        <f t="shared" si="26"/>
        <v>94.196279956619406</v>
      </c>
      <c r="AE16" s="141">
        <f t="shared" si="1"/>
        <v>65.137239448799505</v>
      </c>
      <c r="AF16" s="142">
        <f t="shared" si="6"/>
        <v>31.925333174277363</v>
      </c>
      <c r="AG16" s="142">
        <f t="shared" si="7"/>
        <v>22.845256175172217</v>
      </c>
      <c r="AH16" s="147">
        <f>(4+SIN(X16*PI()/180)/J16)*COS(X16*PI()/180)</f>
        <v>3.544507946581454</v>
      </c>
      <c r="AI16" s="144">
        <f t="shared" si="27"/>
        <v>1.2609654553207272</v>
      </c>
      <c r="AJ16" s="144">
        <f t="shared" si="8"/>
        <v>1.2462342257135144</v>
      </c>
      <c r="AK16" s="148">
        <f t="shared" si="28"/>
        <v>0.21614964812412923</v>
      </c>
      <c r="AL16" s="183">
        <f t="shared" si="29"/>
        <v>1.0806638435758942</v>
      </c>
      <c r="AM16" s="183">
        <f t="shared" si="30"/>
        <v>1.0241126771388762</v>
      </c>
      <c r="AN16" s="149">
        <f t="shared" si="31"/>
        <v>5.3496341710670379</v>
      </c>
      <c r="AO16" s="150">
        <f t="shared" si="32"/>
        <v>1.62763615263927</v>
      </c>
    </row>
    <row r="17" spans="1:41" ht="26.1" customHeight="1" thickBot="1">
      <c r="B17" s="226"/>
      <c r="C17" s="152">
        <v>100</v>
      </c>
      <c r="D17" s="152">
        <v>45</v>
      </c>
      <c r="E17" s="153">
        <v>125</v>
      </c>
      <c r="F17" s="153">
        <f t="shared" si="3"/>
        <v>183</v>
      </c>
      <c r="G17" s="152">
        <f t="shared" si="9"/>
        <v>80</v>
      </c>
      <c r="H17" s="182">
        <f t="shared" si="10"/>
        <v>154.5</v>
      </c>
      <c r="I17" s="182">
        <f t="shared" si="11"/>
        <v>264.47574364968784</v>
      </c>
      <c r="J17" s="152">
        <v>1.5</v>
      </c>
      <c r="K17" s="154">
        <v>55</v>
      </c>
      <c r="L17" s="152">
        <f t="shared" si="12"/>
        <v>10</v>
      </c>
      <c r="M17" s="182">
        <f t="shared" si="13"/>
        <v>269.36252992345959</v>
      </c>
      <c r="N17" s="182">
        <f t="shared" si="14"/>
        <v>220.64886704165667</v>
      </c>
      <c r="O17" s="132">
        <f t="shared" si="0"/>
        <v>2.6151701934316467</v>
      </c>
      <c r="P17" s="155">
        <f t="shared" si="15"/>
        <v>69.737871824843907</v>
      </c>
      <c r="Q17" s="155">
        <f t="shared" si="16"/>
        <v>139.9190530464588</v>
      </c>
      <c r="R17" s="155">
        <f t="shared" si="17"/>
        <v>100.41816962664277</v>
      </c>
      <c r="S17" s="156">
        <f t="shared" si="4"/>
        <v>52.303403868632934</v>
      </c>
      <c r="T17" s="156">
        <f t="shared" si="5"/>
        <v>30.820166601628916</v>
      </c>
      <c r="U17" s="157">
        <f t="shared" si="18"/>
        <v>2.6075366189994873</v>
      </c>
      <c r="V17" s="158">
        <f t="shared" si="19"/>
        <v>1.9553328253971847</v>
      </c>
      <c r="W17" s="158">
        <f t="shared" si="20"/>
        <v>1.8845185253491532</v>
      </c>
      <c r="X17" s="159">
        <v>-20</v>
      </c>
      <c r="Y17" s="160">
        <f t="shared" si="21"/>
        <v>25</v>
      </c>
      <c r="Z17" s="182">
        <f t="shared" si="22"/>
        <v>164.41546584752842</v>
      </c>
      <c r="AA17" s="182">
        <f t="shared" si="23"/>
        <v>56.233401194128263</v>
      </c>
      <c r="AB17" s="157">
        <f t="shared" si="24"/>
        <v>1.5962666587138681</v>
      </c>
      <c r="AC17" s="155">
        <f t="shared" si="25"/>
        <v>42.567110899036486</v>
      </c>
      <c r="AD17" s="155">
        <f t="shared" si="26"/>
        <v>94.196279956619406</v>
      </c>
      <c r="AE17" s="155">
        <f t="shared" si="1"/>
        <v>65.137239448799505</v>
      </c>
      <c r="AF17" s="156">
        <f t="shared" si="6"/>
        <v>31.925333174277363</v>
      </c>
      <c r="AG17" s="156">
        <f t="shared" si="7"/>
        <v>22.845256175172217</v>
      </c>
      <c r="AH17" s="161">
        <f t="shared" si="2"/>
        <v>3.544507946581454</v>
      </c>
      <c r="AI17" s="158">
        <f t="shared" si="27"/>
        <v>1.2609654553207272</v>
      </c>
      <c r="AJ17" s="158">
        <f t="shared" si="8"/>
        <v>1.2462342257135144</v>
      </c>
      <c r="AK17" s="162">
        <f t="shared" si="28"/>
        <v>0.21614964812412923</v>
      </c>
      <c r="AL17" s="183">
        <f t="shared" si="29"/>
        <v>1.0806638435758942</v>
      </c>
      <c r="AM17" s="183">
        <f t="shared" si="30"/>
        <v>1.0241126771388762</v>
      </c>
      <c r="AN17" s="149">
        <f t="shared" si="31"/>
        <v>5.3496341710670379</v>
      </c>
      <c r="AO17" s="150">
        <f t="shared" si="32"/>
        <v>1.62763615263927</v>
      </c>
    </row>
    <row r="18" spans="1:41" ht="26.1" customHeight="1" thickBot="1">
      <c r="A18" s="122"/>
      <c r="B18" s="224">
        <v>125</v>
      </c>
      <c r="C18" s="107">
        <v>125</v>
      </c>
      <c r="D18" s="107">
        <v>0</v>
      </c>
      <c r="E18" s="121">
        <v>125</v>
      </c>
      <c r="F18" s="121">
        <f t="shared" si="3"/>
        <v>208</v>
      </c>
      <c r="G18" s="107">
        <f>C18-20</f>
        <v>105</v>
      </c>
      <c r="H18" s="182">
        <f t="shared" si="10"/>
        <v>154.5</v>
      </c>
      <c r="I18" s="182">
        <f>2*P18+E18</f>
        <v>217.37604307034013</v>
      </c>
      <c r="J18" s="107">
        <v>1.5</v>
      </c>
      <c r="K18" s="109">
        <v>30</v>
      </c>
      <c r="L18" s="107">
        <f>K18-D18</f>
        <v>30</v>
      </c>
      <c r="M18" s="182">
        <f t="shared" si="13"/>
        <v>178.40123317959436</v>
      </c>
      <c r="N18" s="182">
        <f t="shared" si="14"/>
        <v>89.200616589797178</v>
      </c>
      <c r="O18" s="132">
        <f t="shared" si="0"/>
        <v>1.7320508075688772</v>
      </c>
      <c r="P18" s="130">
        <f t="shared" si="15"/>
        <v>46.188021535170058</v>
      </c>
      <c r="Q18" s="130">
        <f t="shared" si="16"/>
        <v>101.61364737737412</v>
      </c>
      <c r="R18" s="130">
        <f t="shared" si="17"/>
        <v>74.167303811282693</v>
      </c>
      <c r="S18" s="129">
        <f>30/COS(K18*PI()/180)</f>
        <v>34.641016151377542</v>
      </c>
      <c r="T18" s="129">
        <f>20/COS(ATAN((N18+R18-Q18)/H18))</f>
        <v>21.538461538461537</v>
      </c>
      <c r="U18" s="132">
        <f t="shared" si="18"/>
        <v>3.7527767497325675</v>
      </c>
      <c r="V18" s="133">
        <f>(P18*J18*(F18^2-G18^2)/2+J18*(F18^3-G18^3)/(6*U18))/1000000</f>
        <v>1.6391573920400044</v>
      </c>
      <c r="W18" s="133">
        <f>(J18*(P18+S18+T18)*(F18-G18)*60+J18*(F18^2-G18^2)*60/(2*U18))/1000000</f>
        <v>1.3355284669442327</v>
      </c>
      <c r="X18" s="134">
        <v>30</v>
      </c>
      <c r="Y18" s="135">
        <f>X18+D18</f>
        <v>30</v>
      </c>
      <c r="Z18" s="182">
        <f t="shared" si="22"/>
        <v>178.40123317959436</v>
      </c>
      <c r="AA18" s="182">
        <f t="shared" si="23"/>
        <v>89.200616589797178</v>
      </c>
      <c r="AB18" s="132">
        <f t="shared" si="24"/>
        <v>1.7320508075688772</v>
      </c>
      <c r="AC18" s="130">
        <f>40/COS(ABS(X18)*PI()/180)</f>
        <v>46.188021535170058</v>
      </c>
      <c r="AD18" s="130">
        <f t="shared" si="26"/>
        <v>101.61364737737412</v>
      </c>
      <c r="AE18" s="130">
        <f t="shared" si="1"/>
        <v>74.167303811282693</v>
      </c>
      <c r="AF18" s="129">
        <f>30/COS(X18*PI()/180)</f>
        <v>34.641016151377542</v>
      </c>
      <c r="AG18" s="129">
        <f>IF(X18&gt;0,20/COS(ATAN((AA18+AE18-AD18)/H18)),20/COS(ATAN((AA18-AE18+AD18)/H18)))</f>
        <v>21.538461538461537</v>
      </c>
      <c r="AH18" s="136">
        <f t="shared" si="2"/>
        <v>3.7527767497325675</v>
      </c>
      <c r="AI18" s="133">
        <f t="shared" si="27"/>
        <v>1.6391573920400044</v>
      </c>
      <c r="AJ18" s="133">
        <f>(J18*(AC18+AF18+AG18)*(F18-G18)*60+J18*(F18^2-G18^2)*60/(2*AH18))/1000000</f>
        <v>1.3355284669442327</v>
      </c>
      <c r="AK18" s="137">
        <f>(0.2*0.4-0.05*0.05/2)*(I18/100+0.1)</f>
        <v>0.17905863391789292</v>
      </c>
      <c r="AL18" s="183">
        <f t="shared" si="29"/>
        <v>0.95327007840540889</v>
      </c>
      <c r="AM18" s="183">
        <f>0.6*0.6*(I18/100+0.2)</f>
        <v>0.85455375505322462</v>
      </c>
      <c r="AN18" s="138">
        <f>IF(X18&gt;0,(E18+E18+N18+AA18)*H18/2/10000*0.4+(E18+N18+AA18+R18+T18+AE18+AG18)/100*2*0.4,(E18+E18+N18-AA18)*H18/2/10000*0.4+(E18+N18-AA18+R18+T18+AE18+AG18)/100*2*0.4)</f>
        <v>5.282261921557609</v>
      </c>
      <c r="AO18" s="139">
        <f>IF(X18&gt;0,(E18+N18+AA18+R18+T18+AE18+AG18)/100*0.8*0.4,(E18+N18-AA18+R18+T18+AE18+AG18)/100*0.8*0.4)</f>
        <v>1.5834008444130649</v>
      </c>
    </row>
    <row r="19" spans="1:41" ht="26.1" customHeight="1" thickBot="1">
      <c r="A19" s="140"/>
      <c r="B19" s="225"/>
      <c r="C19" s="117">
        <v>125</v>
      </c>
      <c r="D19" s="117">
        <v>5</v>
      </c>
      <c r="E19" s="117">
        <v>125</v>
      </c>
      <c r="F19" s="117">
        <f t="shared" si="3"/>
        <v>208</v>
      </c>
      <c r="G19" s="117">
        <f t="shared" ref="G19:G27" si="33">C19-20</f>
        <v>105</v>
      </c>
      <c r="H19" s="182">
        <f t="shared" si="10"/>
        <v>154.5</v>
      </c>
      <c r="I19" s="182">
        <f t="shared" ref="I19:I27" si="34">2*P19+E19</f>
        <v>222.66196710091648</v>
      </c>
      <c r="J19" s="117">
        <v>1.5</v>
      </c>
      <c r="K19" s="119">
        <v>35</v>
      </c>
      <c r="L19" s="117">
        <f>K19-D19</f>
        <v>30</v>
      </c>
      <c r="M19" s="182">
        <f t="shared" si="13"/>
        <v>188.60967396364495</v>
      </c>
      <c r="N19" s="182">
        <f t="shared" si="14"/>
        <v>108.18206465340015</v>
      </c>
      <c r="O19" s="132">
        <f t="shared" si="0"/>
        <v>1.8311618831421841</v>
      </c>
      <c r="P19" s="141">
        <f t="shared" si="15"/>
        <v>48.830983550458242</v>
      </c>
      <c r="Q19" s="141">
        <f t="shared" si="16"/>
        <v>106.77229987673488</v>
      </c>
      <c r="R19" s="141">
        <f t="shared" si="17"/>
        <v>78.080205734395975</v>
      </c>
      <c r="S19" s="142">
        <f t="shared" ref="S19:S27" si="35">30/COS(K19*PI()/180)</f>
        <v>36.623237662843678</v>
      </c>
      <c r="T19" s="142">
        <f t="shared" ref="T19:T27" si="36">20/COS(ATAN((N19+R19-Q19)/H19))</f>
        <v>22.491850866948862</v>
      </c>
      <c r="U19" s="143">
        <f t="shared" si="18"/>
        <v>3.5898390507512699</v>
      </c>
      <c r="V19" s="144">
        <f t="shared" ref="V19:V27" si="37">(P19*J19*(F19^2-G19^2)/2+J19*(F19^3-G19^3)/(6*U19))/1000000</f>
        <v>1.7267716677529472</v>
      </c>
      <c r="W19" s="144">
        <f>(J19*(P19+S19+T19)*(F19-G19)*60+J19*(F19^2-G19^2)*60/(2*U19))/1000000</f>
        <v>1.4047882341787683</v>
      </c>
      <c r="X19" s="145">
        <v>0</v>
      </c>
      <c r="Y19" s="146">
        <f>X19+D19</f>
        <v>5</v>
      </c>
      <c r="Z19" s="182">
        <f t="shared" si="22"/>
        <v>154.5</v>
      </c>
      <c r="AA19" s="182">
        <f t="shared" si="23"/>
        <v>0</v>
      </c>
      <c r="AB19" s="143">
        <f t="shared" si="24"/>
        <v>1.5</v>
      </c>
      <c r="AC19" s="141">
        <f t="shared" ref="AC19:AC27" si="38">40/COS(ABS(X19)*PI()/180)</f>
        <v>40</v>
      </c>
      <c r="AD19" s="141">
        <f t="shared" si="26"/>
        <v>92</v>
      </c>
      <c r="AE19" s="141">
        <f t="shared" si="1"/>
        <v>66.25</v>
      </c>
      <c r="AF19" s="142">
        <f t="shared" ref="AF19:AF27" si="39">30/COS(X19*PI()/180)</f>
        <v>30</v>
      </c>
      <c r="AG19" s="142">
        <f t="shared" ref="AG19:AG27" si="40">IF(X19&gt;0,20/COS(ATAN((AA19+AE19-AD19)/H19)),20/COS(ATAN((AA19-AE19+AD19)/H19)))</f>
        <v>20.275875100994064</v>
      </c>
      <c r="AH19" s="147">
        <f t="shared" si="2"/>
        <v>4</v>
      </c>
      <c r="AI19" s="144">
        <f t="shared" si="27"/>
        <v>1.4572504374999999</v>
      </c>
      <c r="AJ19" s="144">
        <f t="shared" si="8"/>
        <v>1.199546112186215</v>
      </c>
      <c r="AK19" s="148">
        <f t="shared" ref="AK19:AK27" si="41">(0.2*0.4-0.05*0.05/2)*(I19/100+0.1)</f>
        <v>0.1832212990919718</v>
      </c>
      <c r="AL19" s="183">
        <f t="shared" si="29"/>
        <v>0.99724896633980431</v>
      </c>
      <c r="AM19" s="183">
        <f t="shared" si="30"/>
        <v>0.87358308156329945</v>
      </c>
      <c r="AN19" s="149">
        <f>IF(X19&gt;0,(E19+E19+N19+AA19)*H19/2/10000*0.4+(E19+N19+AA19+R19+T19+AE19+AG19)/100*2*0.4,(E19+E19+N19-AA19)*H19/2/10000*0.4+(E19+N19-AA19+R19+T19+AE19+AG19)/100*2*0.4)</f>
        <v>4.4690225506249188</v>
      </c>
      <c r="AO19" s="150">
        <f>IF(X19&gt;0,(E19+N19+AA19+R19+T19+AE19+AG19)/100*0.8*0.4,(E19+N19-AA19+R19+T19+AE19+AG19)/100*0.8*0.4)</f>
        <v>1.3448959883383651</v>
      </c>
    </row>
    <row r="20" spans="1:41" ht="26.1" customHeight="1" thickBot="1">
      <c r="A20" s="140"/>
      <c r="B20" s="225"/>
      <c r="C20" s="117">
        <v>125</v>
      </c>
      <c r="D20" s="117">
        <v>10</v>
      </c>
      <c r="E20" s="117">
        <v>125</v>
      </c>
      <c r="F20" s="117">
        <f t="shared" si="3"/>
        <v>208</v>
      </c>
      <c r="G20" s="117">
        <f t="shared" si="33"/>
        <v>105</v>
      </c>
      <c r="H20" s="182">
        <f t="shared" si="10"/>
        <v>154.5</v>
      </c>
      <c r="I20" s="182">
        <f t="shared" si="34"/>
        <v>222.66196710091648</v>
      </c>
      <c r="J20" s="117">
        <v>1.5</v>
      </c>
      <c r="K20" s="119">
        <v>35</v>
      </c>
      <c r="L20" s="117">
        <f>K20-D20</f>
        <v>25</v>
      </c>
      <c r="M20" s="182">
        <f t="shared" si="13"/>
        <v>188.60967396364495</v>
      </c>
      <c r="N20" s="182">
        <f t="shared" si="14"/>
        <v>108.18206465340015</v>
      </c>
      <c r="O20" s="132">
        <f t="shared" si="0"/>
        <v>1.8311618831421841</v>
      </c>
      <c r="P20" s="141">
        <f t="shared" si="15"/>
        <v>48.830983550458242</v>
      </c>
      <c r="Q20" s="141">
        <f t="shared" si="16"/>
        <v>106.77229987673488</v>
      </c>
      <c r="R20" s="141">
        <f t="shared" si="17"/>
        <v>78.080205734395975</v>
      </c>
      <c r="S20" s="142">
        <f t="shared" si="35"/>
        <v>36.623237662843678</v>
      </c>
      <c r="T20" s="142">
        <f t="shared" si="36"/>
        <v>22.491850866948862</v>
      </c>
      <c r="U20" s="143">
        <f t="shared" si="18"/>
        <v>3.5898390507512699</v>
      </c>
      <c r="V20" s="144">
        <f t="shared" si="37"/>
        <v>1.7267716677529472</v>
      </c>
      <c r="W20" s="144">
        <f t="shared" ref="W20:W27" si="42">(J20*(P20+S20+T20)*(F20-G20)*60+J20*(F20^2-G20^2)*60/(2*U20))/1000000</f>
        <v>1.4047882341787683</v>
      </c>
      <c r="X20" s="145">
        <v>0</v>
      </c>
      <c r="Y20" s="146">
        <f>X20+D20</f>
        <v>10</v>
      </c>
      <c r="Z20" s="182">
        <f t="shared" si="22"/>
        <v>154.5</v>
      </c>
      <c r="AA20" s="182">
        <f t="shared" si="23"/>
        <v>0</v>
      </c>
      <c r="AB20" s="143">
        <f t="shared" si="24"/>
        <v>1.5</v>
      </c>
      <c r="AC20" s="141">
        <f t="shared" si="38"/>
        <v>40</v>
      </c>
      <c r="AD20" s="141">
        <f t="shared" si="26"/>
        <v>92</v>
      </c>
      <c r="AE20" s="141">
        <f t="shared" si="1"/>
        <v>66.25</v>
      </c>
      <c r="AF20" s="142">
        <f t="shared" si="39"/>
        <v>30</v>
      </c>
      <c r="AG20" s="142">
        <f t="shared" si="40"/>
        <v>20.275875100994064</v>
      </c>
      <c r="AH20" s="147">
        <f t="shared" si="2"/>
        <v>4</v>
      </c>
      <c r="AI20" s="144">
        <f t="shared" si="27"/>
        <v>1.4572504374999999</v>
      </c>
      <c r="AJ20" s="144">
        <f t="shared" si="8"/>
        <v>1.199546112186215</v>
      </c>
      <c r="AK20" s="148">
        <f t="shared" si="41"/>
        <v>0.1832212990919718</v>
      </c>
      <c r="AL20" s="183">
        <f t="shared" si="29"/>
        <v>0.99724896633980431</v>
      </c>
      <c r="AM20" s="183">
        <f t="shared" si="30"/>
        <v>0.87358308156329945</v>
      </c>
      <c r="AN20" s="149">
        <f>IF(X20&gt;0,(E20+E20+N20+AA20)*H20/2/10000*0.4+(E20+N20+AA20+R20+T20+AE20+AG20)/100*2*0.4,(E20+E20+N20-AA20)*H20/2/10000*0.4+(E20+N20-AA20+R20+T20+AE20+AG20)/100*2*0.4)</f>
        <v>4.4690225506249188</v>
      </c>
      <c r="AO20" s="150">
        <f>IF(X20&gt;0,(E20+N20+AA20+R20+T20+AE20+AG20)/100*0.8*0.4,(E20+N20-AA20+R20+T20+AE20+AG20)/100*0.8*0.4)</f>
        <v>1.3448959883383651</v>
      </c>
    </row>
    <row r="21" spans="1:41" ht="26.1" customHeight="1" thickBot="1">
      <c r="A21" s="140"/>
      <c r="B21" s="225"/>
      <c r="C21" s="117">
        <v>125</v>
      </c>
      <c r="D21" s="117">
        <v>15</v>
      </c>
      <c r="E21" s="117">
        <v>125</v>
      </c>
      <c r="F21" s="117">
        <f t="shared" si="3"/>
        <v>208</v>
      </c>
      <c r="G21" s="117">
        <f t="shared" si="33"/>
        <v>105</v>
      </c>
      <c r="H21" s="182">
        <f t="shared" si="10"/>
        <v>154.5</v>
      </c>
      <c r="I21" s="182">
        <f t="shared" si="34"/>
        <v>222.66196710091648</v>
      </c>
      <c r="J21" s="117">
        <v>1.5</v>
      </c>
      <c r="K21" s="119">
        <v>35</v>
      </c>
      <c r="L21" s="117">
        <f>K21-D21</f>
        <v>20</v>
      </c>
      <c r="M21" s="182">
        <f t="shared" si="13"/>
        <v>188.60967396364495</v>
      </c>
      <c r="N21" s="182">
        <f t="shared" si="14"/>
        <v>108.18206465340015</v>
      </c>
      <c r="O21" s="132">
        <f t="shared" si="0"/>
        <v>1.8311618831421841</v>
      </c>
      <c r="P21" s="141">
        <f t="shared" si="15"/>
        <v>48.830983550458242</v>
      </c>
      <c r="Q21" s="141">
        <f t="shared" si="16"/>
        <v>106.77229987673488</v>
      </c>
      <c r="R21" s="141">
        <f t="shared" si="17"/>
        <v>78.080205734395975</v>
      </c>
      <c r="S21" s="142">
        <f t="shared" si="35"/>
        <v>36.623237662843678</v>
      </c>
      <c r="T21" s="142">
        <f t="shared" si="36"/>
        <v>22.491850866948862</v>
      </c>
      <c r="U21" s="143">
        <f t="shared" si="18"/>
        <v>3.5898390507512699</v>
      </c>
      <c r="V21" s="144">
        <f t="shared" si="37"/>
        <v>1.7267716677529472</v>
      </c>
      <c r="W21" s="144">
        <f t="shared" si="42"/>
        <v>1.4047882341787683</v>
      </c>
      <c r="X21" s="145">
        <v>0</v>
      </c>
      <c r="Y21" s="146">
        <f>X21+D21</f>
        <v>15</v>
      </c>
      <c r="Z21" s="182">
        <f t="shared" si="22"/>
        <v>154.5</v>
      </c>
      <c r="AA21" s="182">
        <f t="shared" si="23"/>
        <v>0</v>
      </c>
      <c r="AB21" s="143">
        <f t="shared" si="24"/>
        <v>1.5</v>
      </c>
      <c r="AC21" s="141">
        <f t="shared" si="38"/>
        <v>40</v>
      </c>
      <c r="AD21" s="141">
        <f t="shared" si="26"/>
        <v>92</v>
      </c>
      <c r="AE21" s="141">
        <f t="shared" si="1"/>
        <v>66.25</v>
      </c>
      <c r="AF21" s="142">
        <f t="shared" si="39"/>
        <v>30</v>
      </c>
      <c r="AG21" s="142">
        <f t="shared" si="40"/>
        <v>20.275875100994064</v>
      </c>
      <c r="AH21" s="147">
        <f t="shared" si="2"/>
        <v>4</v>
      </c>
      <c r="AI21" s="144">
        <f t="shared" si="27"/>
        <v>1.4572504374999999</v>
      </c>
      <c r="AJ21" s="144">
        <f t="shared" si="8"/>
        <v>1.199546112186215</v>
      </c>
      <c r="AK21" s="148">
        <f t="shared" si="41"/>
        <v>0.1832212990919718</v>
      </c>
      <c r="AL21" s="183">
        <f t="shared" si="29"/>
        <v>0.99724896633980431</v>
      </c>
      <c r="AM21" s="183">
        <f t="shared" si="30"/>
        <v>0.87358308156329945</v>
      </c>
      <c r="AN21" s="149">
        <f>IF(X21&gt;0,(E21+E21+N21+AA21)*H21/2/10000*0.4+(E21+N21+AA21+R21+T21+AE21+AG21)/100*2*0.4,(E21+E21+N21-AA21)*H21/2/10000*0.4+(E21+N21-AA21+R21+T21+AE21+AG21)/100*2*0.4)</f>
        <v>4.4690225506249188</v>
      </c>
      <c r="AO21" s="150">
        <f>IF(X21&gt;0,(E21+N21+AA21+R21+T21+AE21+AG21)/100*0.8*0.4,(E21+N21-AA21+R21+T21+AE21+AG21)/100*0.8*0.4)</f>
        <v>1.3448959883383651</v>
      </c>
    </row>
    <row r="22" spans="1:41" ht="26.1" customHeight="1" thickBot="1">
      <c r="B22" s="225"/>
      <c r="C22" s="117">
        <v>125</v>
      </c>
      <c r="D22" s="117">
        <v>20</v>
      </c>
      <c r="E22" s="117">
        <v>125</v>
      </c>
      <c r="F22" s="117">
        <f t="shared" si="3"/>
        <v>208</v>
      </c>
      <c r="G22" s="117">
        <f t="shared" si="33"/>
        <v>105</v>
      </c>
      <c r="H22" s="182">
        <f t="shared" si="10"/>
        <v>154.5</v>
      </c>
      <c r="I22" s="182">
        <f t="shared" si="34"/>
        <v>222.66196710091648</v>
      </c>
      <c r="J22" s="117">
        <v>1.5</v>
      </c>
      <c r="K22" s="119">
        <v>35</v>
      </c>
      <c r="L22" s="117">
        <f t="shared" ref="L22:L33" si="43">K22-D22</f>
        <v>15</v>
      </c>
      <c r="M22" s="182">
        <f t="shared" si="13"/>
        <v>188.60967396364495</v>
      </c>
      <c r="N22" s="182">
        <f t="shared" si="14"/>
        <v>108.18206465340015</v>
      </c>
      <c r="O22" s="132">
        <f t="shared" si="0"/>
        <v>1.8311618831421841</v>
      </c>
      <c r="P22" s="141">
        <f t="shared" si="15"/>
        <v>48.830983550458242</v>
      </c>
      <c r="Q22" s="141">
        <f t="shared" si="16"/>
        <v>106.77229987673488</v>
      </c>
      <c r="R22" s="141">
        <f t="shared" si="17"/>
        <v>78.080205734395975</v>
      </c>
      <c r="S22" s="142">
        <f t="shared" si="35"/>
        <v>36.623237662843678</v>
      </c>
      <c r="T22" s="142">
        <f t="shared" si="36"/>
        <v>22.491850866948862</v>
      </c>
      <c r="U22" s="143">
        <f t="shared" si="18"/>
        <v>3.5898390507512699</v>
      </c>
      <c r="V22" s="144">
        <f t="shared" si="37"/>
        <v>1.7267716677529472</v>
      </c>
      <c r="W22" s="144">
        <f t="shared" si="42"/>
        <v>1.4047882341787683</v>
      </c>
      <c r="X22" s="145">
        <v>0</v>
      </c>
      <c r="Y22" s="146">
        <f t="shared" ref="Y22:Y27" si="44">X22+D22</f>
        <v>20</v>
      </c>
      <c r="Z22" s="182">
        <f t="shared" si="22"/>
        <v>154.5</v>
      </c>
      <c r="AA22" s="182">
        <f t="shared" si="23"/>
        <v>0</v>
      </c>
      <c r="AB22" s="143">
        <f t="shared" si="24"/>
        <v>1.5</v>
      </c>
      <c r="AC22" s="141">
        <f t="shared" si="38"/>
        <v>40</v>
      </c>
      <c r="AD22" s="141">
        <f t="shared" si="26"/>
        <v>92</v>
      </c>
      <c r="AE22" s="141">
        <f t="shared" si="1"/>
        <v>66.25</v>
      </c>
      <c r="AF22" s="142">
        <f t="shared" si="39"/>
        <v>30</v>
      </c>
      <c r="AG22" s="142">
        <f t="shared" si="40"/>
        <v>20.275875100994064</v>
      </c>
      <c r="AH22" s="147">
        <f t="shared" si="2"/>
        <v>4</v>
      </c>
      <c r="AI22" s="144">
        <f t="shared" si="27"/>
        <v>1.4572504374999999</v>
      </c>
      <c r="AJ22" s="144">
        <f t="shared" si="8"/>
        <v>1.199546112186215</v>
      </c>
      <c r="AK22" s="148">
        <f t="shared" si="41"/>
        <v>0.1832212990919718</v>
      </c>
      <c r="AL22" s="183">
        <f t="shared" si="29"/>
        <v>0.99724896633980431</v>
      </c>
      <c r="AM22" s="183">
        <f t="shared" si="30"/>
        <v>0.87358308156329945</v>
      </c>
      <c r="AN22" s="149">
        <f t="shared" ref="AN22:AN27" si="45">IF(X22&gt;0,(E22+E22+N22+AA22)*H22/2/10000*0.4+(E22+N22+AA22+R22+T22+AE22+AG22)/100*2*0.4,(E22+E22+N22-AA22)*H22/2/10000*0.4+(E22+N22-AA22+R22+T22+AE22+AG22)/100*2*0.4)</f>
        <v>4.4690225506249188</v>
      </c>
      <c r="AO22" s="150">
        <f t="shared" ref="AO22:AO27" si="46">IF(X22&gt;0,(E22+N22+AA22+R22+T22+AE22+AG22)/100*0.8*0.4,(E22+N22-AA22+R22+T22+AE22+AG22)/100*0.8*0.4)</f>
        <v>1.3448959883383651</v>
      </c>
    </row>
    <row r="23" spans="1:41" ht="26.1" customHeight="1" thickBot="1">
      <c r="B23" s="225"/>
      <c r="C23" s="117">
        <v>125</v>
      </c>
      <c r="D23" s="117">
        <v>25</v>
      </c>
      <c r="E23" s="117">
        <v>125</v>
      </c>
      <c r="F23" s="117">
        <f t="shared" si="3"/>
        <v>208</v>
      </c>
      <c r="G23" s="117">
        <f t="shared" si="33"/>
        <v>105</v>
      </c>
      <c r="H23" s="182">
        <f t="shared" si="10"/>
        <v>154.5</v>
      </c>
      <c r="I23" s="182">
        <f t="shared" si="34"/>
        <v>264.47574364968784</v>
      </c>
      <c r="J23" s="117">
        <v>1.5</v>
      </c>
      <c r="K23" s="119">
        <v>55</v>
      </c>
      <c r="L23" s="117">
        <f t="shared" si="43"/>
        <v>30</v>
      </c>
      <c r="M23" s="182">
        <f t="shared" si="13"/>
        <v>269.36252992345959</v>
      </c>
      <c r="N23" s="182">
        <f t="shared" si="14"/>
        <v>220.64886704165667</v>
      </c>
      <c r="O23" s="132">
        <f t="shared" si="0"/>
        <v>2.6151701934316467</v>
      </c>
      <c r="P23" s="141">
        <f t="shared" si="15"/>
        <v>69.737871824843907</v>
      </c>
      <c r="Q23" s="141">
        <f t="shared" si="16"/>
        <v>149.50664610952094</v>
      </c>
      <c r="R23" s="141">
        <f t="shared" si="17"/>
        <v>110.00576268970491</v>
      </c>
      <c r="S23" s="142">
        <f t="shared" si="35"/>
        <v>52.303403868632934</v>
      </c>
      <c r="T23" s="142">
        <f t="shared" si="36"/>
        <v>30.820166601628916</v>
      </c>
      <c r="U23" s="143">
        <f t="shared" si="18"/>
        <v>2.6075366189994873</v>
      </c>
      <c r="V23" s="144">
        <f t="shared" si="37"/>
        <v>2.4380001257876507</v>
      </c>
      <c r="W23" s="144">
        <f t="shared" si="42"/>
        <v>1.9733955130437393</v>
      </c>
      <c r="X23" s="151">
        <v>-20</v>
      </c>
      <c r="Y23" s="146">
        <f t="shared" si="44"/>
        <v>5</v>
      </c>
      <c r="Z23" s="182">
        <f t="shared" si="22"/>
        <v>164.41546584752842</v>
      </c>
      <c r="AA23" s="182">
        <f t="shared" si="23"/>
        <v>56.233401194128263</v>
      </c>
      <c r="AB23" s="143">
        <f t="shared" si="24"/>
        <v>1.5962666587138681</v>
      </c>
      <c r="AC23" s="141">
        <f t="shared" si="38"/>
        <v>42.567110899036486</v>
      </c>
      <c r="AD23" s="141">
        <f t="shared" si="26"/>
        <v>101.24944512842036</v>
      </c>
      <c r="AE23" s="141">
        <f t="shared" si="1"/>
        <v>72.190404620600461</v>
      </c>
      <c r="AF23" s="142">
        <f t="shared" si="39"/>
        <v>31.925333174277363</v>
      </c>
      <c r="AG23" s="142">
        <f t="shared" si="40"/>
        <v>22.845256175172217</v>
      </c>
      <c r="AH23" s="147">
        <f t="shared" si="2"/>
        <v>3.544507946581454</v>
      </c>
      <c r="AI23" s="144">
        <f t="shared" si="27"/>
        <v>1.5822997399104832</v>
      </c>
      <c r="AJ23" s="144">
        <f t="shared" si="8"/>
        <v>1.3116170668561093</v>
      </c>
      <c r="AK23" s="148">
        <f t="shared" si="41"/>
        <v>0.21614964812412923</v>
      </c>
      <c r="AL23" s="183">
        <f t="shared" si="29"/>
        <v>1.3451395872255816</v>
      </c>
      <c r="AM23" s="183">
        <f t="shared" si="30"/>
        <v>1.0241126771388762</v>
      </c>
      <c r="AN23" s="149">
        <f t="shared" si="45"/>
        <v>5.4827602369459427</v>
      </c>
      <c r="AO23" s="150">
        <f t="shared" si="46"/>
        <v>1.6808865789908323</v>
      </c>
    </row>
    <row r="24" spans="1:41" ht="26.1" customHeight="1" thickBot="1">
      <c r="B24" s="225"/>
      <c r="C24" s="117">
        <v>125</v>
      </c>
      <c r="D24" s="117">
        <v>30</v>
      </c>
      <c r="E24" s="117">
        <v>125</v>
      </c>
      <c r="F24" s="117">
        <f t="shared" si="3"/>
        <v>208</v>
      </c>
      <c r="G24" s="117">
        <f t="shared" si="33"/>
        <v>105</v>
      </c>
      <c r="H24" s="182">
        <f t="shared" si="10"/>
        <v>154.5</v>
      </c>
      <c r="I24" s="182">
        <f t="shared" si="34"/>
        <v>264.47574364968784</v>
      </c>
      <c r="J24" s="117">
        <v>1.5</v>
      </c>
      <c r="K24" s="119">
        <v>55</v>
      </c>
      <c r="L24" s="117">
        <f t="shared" si="43"/>
        <v>25</v>
      </c>
      <c r="M24" s="182">
        <f t="shared" si="13"/>
        <v>269.36252992345959</v>
      </c>
      <c r="N24" s="182">
        <f t="shared" si="14"/>
        <v>220.64886704165667</v>
      </c>
      <c r="O24" s="132">
        <f t="shared" si="0"/>
        <v>2.6151701934316467</v>
      </c>
      <c r="P24" s="141">
        <f t="shared" si="15"/>
        <v>69.737871824843907</v>
      </c>
      <c r="Q24" s="141">
        <f t="shared" si="16"/>
        <v>149.50664610952094</v>
      </c>
      <c r="R24" s="141">
        <f t="shared" si="17"/>
        <v>110.00576268970491</v>
      </c>
      <c r="S24" s="142">
        <f t="shared" si="35"/>
        <v>52.303403868632934</v>
      </c>
      <c r="T24" s="142">
        <f t="shared" si="36"/>
        <v>30.820166601628916</v>
      </c>
      <c r="U24" s="143">
        <f t="shared" si="18"/>
        <v>2.6075366189994873</v>
      </c>
      <c r="V24" s="144">
        <f t="shared" si="37"/>
        <v>2.4380001257876507</v>
      </c>
      <c r="W24" s="144">
        <f t="shared" si="42"/>
        <v>1.9733955130437393</v>
      </c>
      <c r="X24" s="151">
        <v>-20</v>
      </c>
      <c r="Y24" s="146">
        <f t="shared" si="44"/>
        <v>10</v>
      </c>
      <c r="Z24" s="182">
        <f t="shared" si="22"/>
        <v>164.41546584752842</v>
      </c>
      <c r="AA24" s="182">
        <f t="shared" si="23"/>
        <v>56.233401194128263</v>
      </c>
      <c r="AB24" s="143">
        <f t="shared" si="24"/>
        <v>1.5962666587138681</v>
      </c>
      <c r="AC24" s="141">
        <f t="shared" si="38"/>
        <v>42.567110899036486</v>
      </c>
      <c r="AD24" s="141">
        <f t="shared" si="26"/>
        <v>101.24944512842036</v>
      </c>
      <c r="AE24" s="141">
        <f t="shared" si="1"/>
        <v>72.190404620600461</v>
      </c>
      <c r="AF24" s="142">
        <f t="shared" si="39"/>
        <v>31.925333174277363</v>
      </c>
      <c r="AG24" s="142">
        <f t="shared" si="40"/>
        <v>22.845256175172217</v>
      </c>
      <c r="AH24" s="147">
        <f t="shared" si="2"/>
        <v>3.544507946581454</v>
      </c>
      <c r="AI24" s="144">
        <f t="shared" si="27"/>
        <v>1.5822997399104832</v>
      </c>
      <c r="AJ24" s="144">
        <f t="shared" si="8"/>
        <v>1.3116170668561093</v>
      </c>
      <c r="AK24" s="148">
        <f t="shared" si="41"/>
        <v>0.21614964812412923</v>
      </c>
      <c r="AL24" s="183">
        <f t="shared" si="29"/>
        <v>1.3451395872255816</v>
      </c>
      <c r="AM24" s="183">
        <f t="shared" si="30"/>
        <v>1.0241126771388762</v>
      </c>
      <c r="AN24" s="149">
        <f t="shared" si="45"/>
        <v>5.4827602369459427</v>
      </c>
      <c r="AO24" s="150">
        <f t="shared" si="46"/>
        <v>1.6808865789908323</v>
      </c>
    </row>
    <row r="25" spans="1:41" ht="26.1" customHeight="1" thickBot="1">
      <c r="B25" s="225"/>
      <c r="C25" s="117">
        <v>125</v>
      </c>
      <c r="D25" s="117">
        <v>35</v>
      </c>
      <c r="E25" s="117">
        <v>125</v>
      </c>
      <c r="F25" s="117">
        <f t="shared" si="3"/>
        <v>208</v>
      </c>
      <c r="G25" s="117">
        <f t="shared" si="33"/>
        <v>105</v>
      </c>
      <c r="H25" s="182">
        <f t="shared" si="10"/>
        <v>154.5</v>
      </c>
      <c r="I25" s="182">
        <f t="shared" si="34"/>
        <v>264.47574364968784</v>
      </c>
      <c r="J25" s="117">
        <v>1.5</v>
      </c>
      <c r="K25" s="119">
        <v>55</v>
      </c>
      <c r="L25" s="117">
        <f t="shared" si="43"/>
        <v>20</v>
      </c>
      <c r="M25" s="182">
        <f t="shared" si="13"/>
        <v>269.36252992345959</v>
      </c>
      <c r="N25" s="182">
        <f t="shared" si="14"/>
        <v>220.64886704165667</v>
      </c>
      <c r="O25" s="132">
        <f t="shared" si="0"/>
        <v>2.6151701934316467</v>
      </c>
      <c r="P25" s="141">
        <f t="shared" si="15"/>
        <v>69.737871824843907</v>
      </c>
      <c r="Q25" s="141">
        <f t="shared" si="16"/>
        <v>149.50664610952094</v>
      </c>
      <c r="R25" s="141">
        <f t="shared" si="17"/>
        <v>110.00576268970491</v>
      </c>
      <c r="S25" s="142">
        <f t="shared" si="35"/>
        <v>52.303403868632934</v>
      </c>
      <c r="T25" s="142">
        <f t="shared" si="36"/>
        <v>30.820166601628916</v>
      </c>
      <c r="U25" s="143">
        <f t="shared" si="18"/>
        <v>2.6075366189994873</v>
      </c>
      <c r="V25" s="144">
        <f t="shared" si="37"/>
        <v>2.4380001257876507</v>
      </c>
      <c r="W25" s="144">
        <f t="shared" si="42"/>
        <v>1.9733955130437393</v>
      </c>
      <c r="X25" s="151">
        <v>-20</v>
      </c>
      <c r="Y25" s="146">
        <f t="shared" si="44"/>
        <v>15</v>
      </c>
      <c r="Z25" s="182">
        <f t="shared" si="22"/>
        <v>164.41546584752842</v>
      </c>
      <c r="AA25" s="182">
        <f t="shared" si="23"/>
        <v>56.233401194128263</v>
      </c>
      <c r="AB25" s="143">
        <f t="shared" si="24"/>
        <v>1.5962666587138681</v>
      </c>
      <c r="AC25" s="141">
        <f t="shared" si="38"/>
        <v>42.567110899036486</v>
      </c>
      <c r="AD25" s="141">
        <f t="shared" si="26"/>
        <v>101.24944512842036</v>
      </c>
      <c r="AE25" s="141">
        <f t="shared" si="1"/>
        <v>72.190404620600461</v>
      </c>
      <c r="AF25" s="142">
        <f t="shared" si="39"/>
        <v>31.925333174277363</v>
      </c>
      <c r="AG25" s="142">
        <f t="shared" si="40"/>
        <v>22.845256175172217</v>
      </c>
      <c r="AH25" s="147">
        <f t="shared" si="2"/>
        <v>3.544507946581454</v>
      </c>
      <c r="AI25" s="144">
        <f t="shared" si="27"/>
        <v>1.5822997399104832</v>
      </c>
      <c r="AJ25" s="144">
        <f t="shared" si="8"/>
        <v>1.3116170668561093</v>
      </c>
      <c r="AK25" s="148">
        <f t="shared" si="41"/>
        <v>0.21614964812412923</v>
      </c>
      <c r="AL25" s="183">
        <f t="shared" si="29"/>
        <v>1.3451395872255816</v>
      </c>
      <c r="AM25" s="183">
        <f t="shared" si="30"/>
        <v>1.0241126771388762</v>
      </c>
      <c r="AN25" s="149">
        <f t="shared" si="45"/>
        <v>5.4827602369459427</v>
      </c>
      <c r="AO25" s="150">
        <f t="shared" si="46"/>
        <v>1.6808865789908323</v>
      </c>
    </row>
    <row r="26" spans="1:41" ht="26.1" customHeight="1" thickBot="1">
      <c r="B26" s="225"/>
      <c r="C26" s="117">
        <v>125</v>
      </c>
      <c r="D26" s="117">
        <v>40</v>
      </c>
      <c r="E26" s="117">
        <v>125</v>
      </c>
      <c r="F26" s="117">
        <f t="shared" si="3"/>
        <v>208</v>
      </c>
      <c r="G26" s="117">
        <f t="shared" si="33"/>
        <v>105</v>
      </c>
      <c r="H26" s="182">
        <f t="shared" si="10"/>
        <v>154.5</v>
      </c>
      <c r="I26" s="182">
        <f t="shared" si="34"/>
        <v>264.47574364968784</v>
      </c>
      <c r="J26" s="117">
        <v>1.5</v>
      </c>
      <c r="K26" s="119">
        <v>55</v>
      </c>
      <c r="L26" s="117">
        <f t="shared" si="43"/>
        <v>15</v>
      </c>
      <c r="M26" s="182">
        <f t="shared" si="13"/>
        <v>269.36252992345959</v>
      </c>
      <c r="N26" s="182">
        <f t="shared" si="14"/>
        <v>220.64886704165667</v>
      </c>
      <c r="O26" s="132">
        <f t="shared" si="0"/>
        <v>2.6151701934316467</v>
      </c>
      <c r="P26" s="141">
        <f t="shared" si="15"/>
        <v>69.737871824843907</v>
      </c>
      <c r="Q26" s="141">
        <f t="shared" si="16"/>
        <v>149.50664610952094</v>
      </c>
      <c r="R26" s="141">
        <f t="shared" si="17"/>
        <v>110.00576268970491</v>
      </c>
      <c r="S26" s="142">
        <f t="shared" si="35"/>
        <v>52.303403868632934</v>
      </c>
      <c r="T26" s="142">
        <f t="shared" si="36"/>
        <v>30.820166601628916</v>
      </c>
      <c r="U26" s="143">
        <f t="shared" si="18"/>
        <v>2.6075366189994873</v>
      </c>
      <c r="V26" s="144">
        <f t="shared" si="37"/>
        <v>2.4380001257876507</v>
      </c>
      <c r="W26" s="144">
        <f t="shared" si="42"/>
        <v>1.9733955130437393</v>
      </c>
      <c r="X26" s="151">
        <v>-20</v>
      </c>
      <c r="Y26" s="146">
        <f t="shared" si="44"/>
        <v>20</v>
      </c>
      <c r="Z26" s="182">
        <f t="shared" si="22"/>
        <v>164.41546584752842</v>
      </c>
      <c r="AA26" s="182">
        <f t="shared" si="23"/>
        <v>56.233401194128263</v>
      </c>
      <c r="AB26" s="143">
        <f t="shared" si="24"/>
        <v>1.5962666587138681</v>
      </c>
      <c r="AC26" s="141">
        <f t="shared" si="38"/>
        <v>42.567110899036486</v>
      </c>
      <c r="AD26" s="141">
        <f t="shared" si="26"/>
        <v>101.24944512842036</v>
      </c>
      <c r="AE26" s="141">
        <f t="shared" si="1"/>
        <v>72.190404620600461</v>
      </c>
      <c r="AF26" s="142">
        <f t="shared" si="39"/>
        <v>31.925333174277363</v>
      </c>
      <c r="AG26" s="142">
        <f t="shared" si="40"/>
        <v>22.845256175172217</v>
      </c>
      <c r="AH26" s="147">
        <f t="shared" si="2"/>
        <v>3.544507946581454</v>
      </c>
      <c r="AI26" s="144">
        <f t="shared" si="27"/>
        <v>1.5822997399104832</v>
      </c>
      <c r="AJ26" s="144">
        <f t="shared" si="8"/>
        <v>1.3116170668561093</v>
      </c>
      <c r="AK26" s="148">
        <f t="shared" si="41"/>
        <v>0.21614964812412923</v>
      </c>
      <c r="AL26" s="183">
        <f t="shared" si="29"/>
        <v>1.3451395872255816</v>
      </c>
      <c r="AM26" s="183">
        <f t="shared" si="30"/>
        <v>1.0241126771388762</v>
      </c>
      <c r="AN26" s="149">
        <f t="shared" si="45"/>
        <v>5.4827602369459427</v>
      </c>
      <c r="AO26" s="150">
        <f t="shared" si="46"/>
        <v>1.6808865789908323</v>
      </c>
    </row>
    <row r="27" spans="1:41" ht="26.1" customHeight="1" thickBot="1">
      <c r="B27" s="226"/>
      <c r="C27" s="153">
        <v>125</v>
      </c>
      <c r="D27" s="153">
        <v>45</v>
      </c>
      <c r="E27" s="121">
        <v>125</v>
      </c>
      <c r="F27" s="121">
        <f t="shared" si="3"/>
        <v>208</v>
      </c>
      <c r="G27" s="153">
        <f t="shared" si="33"/>
        <v>105</v>
      </c>
      <c r="H27" s="182">
        <f t="shared" si="10"/>
        <v>154.5</v>
      </c>
      <c r="I27" s="182">
        <f t="shared" si="34"/>
        <v>264.47574364968784</v>
      </c>
      <c r="J27" s="153">
        <v>1.5</v>
      </c>
      <c r="K27" s="163">
        <v>55</v>
      </c>
      <c r="L27" s="153">
        <f t="shared" si="43"/>
        <v>10</v>
      </c>
      <c r="M27" s="182">
        <f t="shared" si="13"/>
        <v>269.36252992345959</v>
      </c>
      <c r="N27" s="182">
        <f t="shared" si="14"/>
        <v>220.64886704165667</v>
      </c>
      <c r="O27" s="132">
        <f t="shared" si="0"/>
        <v>2.6151701934316467</v>
      </c>
      <c r="P27" s="164">
        <f t="shared" si="15"/>
        <v>69.737871824843907</v>
      </c>
      <c r="Q27" s="164">
        <f t="shared" si="16"/>
        <v>149.50664610952094</v>
      </c>
      <c r="R27" s="164">
        <f t="shared" si="17"/>
        <v>110.00576268970491</v>
      </c>
      <c r="S27" s="165">
        <f t="shared" si="35"/>
        <v>52.303403868632934</v>
      </c>
      <c r="T27" s="165">
        <f t="shared" si="36"/>
        <v>30.820166601628916</v>
      </c>
      <c r="U27" s="166">
        <f t="shared" si="18"/>
        <v>2.6075366189994873</v>
      </c>
      <c r="V27" s="167">
        <f t="shared" si="37"/>
        <v>2.4380001257876507</v>
      </c>
      <c r="W27" s="167">
        <f t="shared" si="42"/>
        <v>1.9733955130437393</v>
      </c>
      <c r="X27" s="168">
        <v>-20</v>
      </c>
      <c r="Y27" s="169">
        <f t="shared" si="44"/>
        <v>25</v>
      </c>
      <c r="Z27" s="182">
        <f t="shared" si="22"/>
        <v>164.41546584752842</v>
      </c>
      <c r="AA27" s="182">
        <f t="shared" si="23"/>
        <v>56.233401194128263</v>
      </c>
      <c r="AB27" s="166">
        <f t="shared" si="24"/>
        <v>1.5962666587138681</v>
      </c>
      <c r="AC27" s="164">
        <f t="shared" si="38"/>
        <v>42.567110899036486</v>
      </c>
      <c r="AD27" s="164">
        <f t="shared" si="26"/>
        <v>101.24944512842036</v>
      </c>
      <c r="AE27" s="164">
        <f t="shared" si="1"/>
        <v>72.190404620600461</v>
      </c>
      <c r="AF27" s="165">
        <f t="shared" si="39"/>
        <v>31.925333174277363</v>
      </c>
      <c r="AG27" s="165">
        <f t="shared" si="40"/>
        <v>22.845256175172217</v>
      </c>
      <c r="AH27" s="170">
        <f t="shared" si="2"/>
        <v>3.544507946581454</v>
      </c>
      <c r="AI27" s="167">
        <f t="shared" si="27"/>
        <v>1.5822997399104832</v>
      </c>
      <c r="AJ27" s="167">
        <f t="shared" si="8"/>
        <v>1.3116170668561093</v>
      </c>
      <c r="AK27" s="171">
        <f t="shared" si="41"/>
        <v>0.21614964812412923</v>
      </c>
      <c r="AL27" s="183">
        <f t="shared" si="29"/>
        <v>1.3451395872255816</v>
      </c>
      <c r="AM27" s="183">
        <f t="shared" si="30"/>
        <v>1.0241126771388762</v>
      </c>
      <c r="AN27" s="149">
        <f t="shared" si="45"/>
        <v>5.4827602369459427</v>
      </c>
      <c r="AO27" s="150">
        <f t="shared" si="46"/>
        <v>1.6808865789908323</v>
      </c>
    </row>
    <row r="28" spans="1:41" ht="26.1" customHeight="1" thickBot="1">
      <c r="A28" s="104"/>
      <c r="B28" s="105" t="s">
        <v>18</v>
      </c>
      <c r="C28" s="106" t="s">
        <v>18</v>
      </c>
      <c r="D28" s="210" t="s">
        <v>12</v>
      </c>
      <c r="E28" s="108" t="s">
        <v>21</v>
      </c>
      <c r="F28" s="221" t="s">
        <v>75</v>
      </c>
      <c r="G28" s="221" t="s">
        <v>76</v>
      </c>
      <c r="H28" s="107" t="s">
        <v>1</v>
      </c>
      <c r="I28" s="107" t="s">
        <v>17</v>
      </c>
      <c r="J28" s="223" t="s">
        <v>3</v>
      </c>
      <c r="K28" s="210" t="s">
        <v>27</v>
      </c>
      <c r="L28" s="210"/>
      <c r="M28" s="210"/>
      <c r="N28" s="210"/>
      <c r="O28" s="210"/>
      <c r="P28" s="210"/>
      <c r="Q28" s="210"/>
      <c r="R28" s="210"/>
      <c r="S28" s="210"/>
      <c r="T28" s="210"/>
      <c r="U28" s="210"/>
      <c r="V28" s="210"/>
      <c r="W28" s="210"/>
      <c r="X28" s="210" t="s">
        <v>28</v>
      </c>
      <c r="Y28" s="210"/>
      <c r="Z28" s="210"/>
      <c r="AA28" s="210"/>
      <c r="AB28" s="210"/>
      <c r="AC28" s="210"/>
      <c r="AD28" s="210"/>
      <c r="AE28" s="210"/>
      <c r="AF28" s="210"/>
      <c r="AG28" s="210"/>
      <c r="AH28" s="210"/>
      <c r="AI28" s="210"/>
      <c r="AJ28" s="210"/>
      <c r="AK28" s="211" t="s">
        <v>17</v>
      </c>
      <c r="AL28" s="211"/>
      <c r="AM28" s="211"/>
      <c r="AN28" s="108" t="s">
        <v>23</v>
      </c>
      <c r="AO28" s="212" t="s">
        <v>24</v>
      </c>
    </row>
    <row r="29" spans="1:41" ht="26.1" customHeight="1" thickBot="1">
      <c r="A29" s="104"/>
      <c r="B29" s="110" t="s">
        <v>19</v>
      </c>
      <c r="C29" s="111" t="s">
        <v>19</v>
      </c>
      <c r="D29" s="220"/>
      <c r="E29" s="113" t="s">
        <v>46</v>
      </c>
      <c r="F29" s="222"/>
      <c r="G29" s="222"/>
      <c r="H29" s="107"/>
      <c r="I29" s="107" t="s">
        <v>29</v>
      </c>
      <c r="J29" s="229"/>
      <c r="K29" s="116" t="s">
        <v>42</v>
      </c>
      <c r="L29" s="112" t="s">
        <v>43</v>
      </c>
      <c r="M29" s="114" t="s">
        <v>0</v>
      </c>
      <c r="N29" s="114" t="s">
        <v>2</v>
      </c>
      <c r="O29" s="114" t="s">
        <v>30</v>
      </c>
      <c r="P29" s="114" t="s">
        <v>4</v>
      </c>
      <c r="Q29" s="114" t="s">
        <v>36</v>
      </c>
      <c r="R29" s="114" t="s">
        <v>38</v>
      </c>
      <c r="S29" s="114" t="s">
        <v>5</v>
      </c>
      <c r="T29" s="114" t="s">
        <v>6</v>
      </c>
      <c r="U29" s="227" t="s">
        <v>7</v>
      </c>
      <c r="V29" s="117" t="s">
        <v>31</v>
      </c>
      <c r="W29" s="117" t="s">
        <v>32</v>
      </c>
      <c r="X29" s="116" t="s">
        <v>45</v>
      </c>
      <c r="Y29" s="112" t="s">
        <v>44</v>
      </c>
      <c r="Z29" s="114" t="s">
        <v>33</v>
      </c>
      <c r="AA29" s="114" t="s">
        <v>15</v>
      </c>
      <c r="AB29" s="118" t="s">
        <v>16</v>
      </c>
      <c r="AC29" s="114" t="s">
        <v>8</v>
      </c>
      <c r="AD29" s="114" t="s">
        <v>37</v>
      </c>
      <c r="AE29" s="114" t="s">
        <v>39</v>
      </c>
      <c r="AF29" s="114" t="s">
        <v>9</v>
      </c>
      <c r="AG29" s="114" t="s">
        <v>10</v>
      </c>
      <c r="AH29" s="214" t="s">
        <v>11</v>
      </c>
      <c r="AI29" s="117" t="s">
        <v>31</v>
      </c>
      <c r="AJ29" s="117" t="s">
        <v>32</v>
      </c>
      <c r="AK29" s="119" t="s">
        <v>22</v>
      </c>
      <c r="AL29" s="119" t="s">
        <v>25</v>
      </c>
      <c r="AM29" s="119" t="s">
        <v>26</v>
      </c>
      <c r="AN29" s="121" t="s">
        <v>14</v>
      </c>
      <c r="AO29" s="213"/>
    </row>
    <row r="30" spans="1:41" ht="29.45" customHeight="1" thickBot="1">
      <c r="A30" s="122"/>
      <c r="B30" s="123" t="s">
        <v>47</v>
      </c>
      <c r="C30" s="124" t="s">
        <v>47</v>
      </c>
      <c r="D30" s="113" t="s">
        <v>34</v>
      </c>
      <c r="E30" s="126" t="s">
        <v>20</v>
      </c>
      <c r="F30" s="126" t="s">
        <v>13</v>
      </c>
      <c r="G30" s="113" t="s">
        <v>13</v>
      </c>
      <c r="H30" s="107" t="s">
        <v>13</v>
      </c>
      <c r="I30" s="107" t="s">
        <v>13</v>
      </c>
      <c r="J30" s="216"/>
      <c r="K30" s="125" t="s">
        <v>34</v>
      </c>
      <c r="L30" s="113" t="s">
        <v>34</v>
      </c>
      <c r="M30" s="113" t="s">
        <v>13</v>
      </c>
      <c r="N30" s="113" t="s">
        <v>13</v>
      </c>
      <c r="O30" s="113"/>
      <c r="P30" s="113" t="s">
        <v>13</v>
      </c>
      <c r="Q30" s="113" t="s">
        <v>13</v>
      </c>
      <c r="R30" s="113" t="s">
        <v>13</v>
      </c>
      <c r="S30" s="113" t="s">
        <v>13</v>
      </c>
      <c r="T30" s="113" t="s">
        <v>13</v>
      </c>
      <c r="U30" s="228"/>
      <c r="V30" s="216" t="s">
        <v>35</v>
      </c>
      <c r="W30" s="216"/>
      <c r="X30" s="125" t="s">
        <v>34</v>
      </c>
      <c r="Y30" s="113" t="s">
        <v>34</v>
      </c>
      <c r="Z30" s="113" t="s">
        <v>13</v>
      </c>
      <c r="AA30" s="113" t="s">
        <v>13</v>
      </c>
      <c r="AB30" s="127"/>
      <c r="AC30" s="113" t="s">
        <v>13</v>
      </c>
      <c r="AD30" s="113" t="s">
        <v>13</v>
      </c>
      <c r="AE30" s="113" t="s">
        <v>13</v>
      </c>
      <c r="AF30" s="113" t="s">
        <v>13</v>
      </c>
      <c r="AG30" s="113" t="s">
        <v>13</v>
      </c>
      <c r="AH30" s="215"/>
      <c r="AI30" s="216" t="s">
        <v>35</v>
      </c>
      <c r="AJ30" s="216"/>
      <c r="AK30" s="128" t="s">
        <v>35</v>
      </c>
      <c r="AL30" s="217" t="s">
        <v>35</v>
      </c>
      <c r="AM30" s="218"/>
      <c r="AN30" s="202" t="s">
        <v>73</v>
      </c>
      <c r="AO30" s="203"/>
    </row>
    <row r="31" spans="1:41" ht="26.1" customHeight="1" thickBot="1">
      <c r="A31" s="122"/>
      <c r="B31" s="224">
        <v>150</v>
      </c>
      <c r="C31" s="107">
        <v>150</v>
      </c>
      <c r="D31" s="107">
        <v>0</v>
      </c>
      <c r="E31" s="172">
        <v>125</v>
      </c>
      <c r="F31" s="121">
        <f>C31+18+E31-60</f>
        <v>233</v>
      </c>
      <c r="G31" s="107">
        <f>C31-20</f>
        <v>130</v>
      </c>
      <c r="H31" s="182">
        <f t="shared" ref="H31:H50" si="47">(F31-G31)*J31</f>
        <v>154.5</v>
      </c>
      <c r="I31" s="182">
        <f>2*P31+E31</f>
        <v>217.37604307034013</v>
      </c>
      <c r="J31" s="107">
        <v>1.5</v>
      </c>
      <c r="K31" s="109">
        <v>30</v>
      </c>
      <c r="L31" s="107">
        <f t="shared" si="43"/>
        <v>30</v>
      </c>
      <c r="M31" s="182">
        <f t="shared" ref="M31:M50" si="48">H31/COS(K31*PI()/180)</f>
        <v>178.40123317959436</v>
      </c>
      <c r="N31" s="182">
        <f t="shared" ref="N31:N50" si="49">H31*TAN(K31*PI()/180)</f>
        <v>89.200616589797178</v>
      </c>
      <c r="O31" s="132">
        <f t="shared" ref="O31:O50" si="50">J31/COS(K31*PI()/180)</f>
        <v>1.7320508075688772</v>
      </c>
      <c r="P31" s="130">
        <f t="shared" ref="P31:P50" si="51">40/COS(K31*PI()/180)</f>
        <v>46.188021535170058</v>
      </c>
      <c r="Q31" s="130">
        <f t="shared" ref="Q31:Q50" si="52">F31/U31+P31</f>
        <v>108.27538125263905</v>
      </c>
      <c r="R31" s="130">
        <f t="shared" ref="R31:R50" si="53">G31/U31+P31</f>
        <v>80.829037686547608</v>
      </c>
      <c r="S31" s="129">
        <f>30/COS(K31*PI()/180)</f>
        <v>34.641016151377542</v>
      </c>
      <c r="T31" s="129">
        <f>20/COS(ATAN((N31+R31-Q31)/H31))</f>
        <v>21.538461538461537</v>
      </c>
      <c r="U31" s="132">
        <f t="shared" ref="U31:U50" si="54">(4+SIN(K31*PI()/180)/J31)*COS(K31*PI()/180)</f>
        <v>3.7527767497325675</v>
      </c>
      <c r="V31" s="133">
        <f>(P31*J31*(F31^2-G31^2)/2+J31*(F31^3-G31^3)/(6*U31))/1000000</f>
        <v>1.9914998275697033</v>
      </c>
      <c r="W31" s="133">
        <f>(J31*(P31+S31+T31)*(F31-G31)*60+J31*(F31^2-G31^2)*60/(2*U31))/1000000</f>
        <v>1.3972827399679382</v>
      </c>
      <c r="X31" s="134">
        <v>30</v>
      </c>
      <c r="Y31" s="135">
        <f>X31+D31</f>
        <v>30</v>
      </c>
      <c r="Z31" s="182">
        <f t="shared" ref="Z31:Z50" si="55">IF(D31&gt;20,H31/COS(X31*PI()/180),H31/COS(X31*PI()/180))</f>
        <v>178.40123317959436</v>
      </c>
      <c r="AA31" s="182">
        <f t="shared" ref="AA31:AA50" si="56">H31*TAN(ABS(X31)*PI()/180)</f>
        <v>89.200616589797178</v>
      </c>
      <c r="AB31" s="132">
        <f t="shared" ref="AB31:AB50" si="57">J31/COS(X31*PI()/180)</f>
        <v>1.7320508075688772</v>
      </c>
      <c r="AC31" s="130">
        <f>40/COS(ABS(X31)*PI()/180)</f>
        <v>46.188021535170058</v>
      </c>
      <c r="AD31" s="130">
        <f t="shared" ref="AD31:AD50" si="58">F31/AH31+AC31</f>
        <v>108.27538125263905</v>
      </c>
      <c r="AE31" s="130">
        <f t="shared" ref="AE31:AE50" si="59">G31/AH31+AC31</f>
        <v>80.829037686547608</v>
      </c>
      <c r="AF31" s="129">
        <f>30/COS(X31*PI()/180)</f>
        <v>34.641016151377542</v>
      </c>
      <c r="AG31" s="129">
        <f>IF(X31&gt;0,20/COS(ATAN((AA31+AE31-AD31)/H31)),20/COS(ATAN((AA31-AE31+AD31)/H31)))</f>
        <v>21.538461538461537</v>
      </c>
      <c r="AH31" s="136">
        <f t="shared" ref="AH31:AH50" si="60">(4+SIN(X31*PI()/180)/J31)*COS(X31*PI()/180)</f>
        <v>3.7527767497325675</v>
      </c>
      <c r="AI31" s="133">
        <f t="shared" ref="AI31:AI50" si="61">(AC31*J31*(F31^2-G31^2)/2+J31*(F31^3-G31^3)/(6*AH31))/1000000</f>
        <v>1.9914998275697033</v>
      </c>
      <c r="AJ31" s="133">
        <f>(J31*(AC31+AF31+AG31)*(F31-G31)*60+J31*(F31^2-G31^2)*60/(2*AH31))/1000000</f>
        <v>1.3972827399679382</v>
      </c>
      <c r="AK31" s="137">
        <f>(0.2*0.4-0.05*0.05/2)*(I31/100+0.1)</f>
        <v>0.17905863391789292</v>
      </c>
      <c r="AL31" s="183">
        <f t="shared" ref="AL31:AL50" si="62">(F31/100*I31/100-PI()*((E31+2*20)/100)^2/4)*40/100</f>
        <v>1.1706461214757489</v>
      </c>
      <c r="AM31" s="183">
        <f>0.6*0.6*(I31/100+0.2)</f>
        <v>0.85455375505322462</v>
      </c>
      <c r="AN31" s="138">
        <f>IF(X31&gt;0,(E31+E31+N31+AA31)*H31/2/10000*0.4+(E31+N31+AA31+R31+T31+AE31+AG31)/100*2*0.4,(E31+E31+N31-AA31)*H31/2/10000*0.4+(E31+N31-AA31+R31+T31+AE31+AG31)/100*2*0.4)</f>
        <v>5.3888496635618477</v>
      </c>
      <c r="AO31" s="139">
        <f>IF(X31&gt;0,(E31+N31+AA31+R31+T31+AE31+AG31)/100*0.8*0.4,(E31+N31-AA31+R31+T31+AE31+AG31)/100*0.8*0.4)</f>
        <v>1.6260359412147605</v>
      </c>
    </row>
    <row r="32" spans="1:41" ht="26.1" customHeight="1" thickBot="1">
      <c r="A32" s="140"/>
      <c r="B32" s="225"/>
      <c r="C32" s="117">
        <v>150</v>
      </c>
      <c r="D32" s="117">
        <v>5</v>
      </c>
      <c r="E32" s="117">
        <v>125</v>
      </c>
      <c r="F32" s="117">
        <f t="shared" ref="F32:F50" si="63">C32+18+E32-60</f>
        <v>233</v>
      </c>
      <c r="G32" s="117">
        <f t="shared" ref="G32:G40" si="64">C32-20</f>
        <v>130</v>
      </c>
      <c r="H32" s="182">
        <f t="shared" si="47"/>
        <v>154.5</v>
      </c>
      <c r="I32" s="182">
        <f t="shared" ref="I32:I40" si="65">2*P32+E32</f>
        <v>222.66196710091648</v>
      </c>
      <c r="J32" s="117">
        <v>1.5</v>
      </c>
      <c r="K32" s="119">
        <v>35</v>
      </c>
      <c r="L32" s="117">
        <f t="shared" si="43"/>
        <v>30</v>
      </c>
      <c r="M32" s="182">
        <f t="shared" si="48"/>
        <v>188.60967396364495</v>
      </c>
      <c r="N32" s="182">
        <f t="shared" si="49"/>
        <v>108.18206465340015</v>
      </c>
      <c r="O32" s="132">
        <f t="shared" si="50"/>
        <v>1.8311618831421841</v>
      </c>
      <c r="P32" s="141">
        <f t="shared" si="51"/>
        <v>48.830983550458242</v>
      </c>
      <c r="Q32" s="141">
        <f t="shared" si="52"/>
        <v>113.73640039672006</v>
      </c>
      <c r="R32" s="141">
        <f t="shared" si="53"/>
        <v>85.044306254381155</v>
      </c>
      <c r="S32" s="142">
        <f t="shared" ref="S32:S40" si="66">30/COS(K32*PI()/180)</f>
        <v>36.623237662843678</v>
      </c>
      <c r="T32" s="142">
        <f t="shared" ref="T32:T40" si="67">20/COS(ATAN((N32+R32-Q32)/H32))</f>
        <v>22.491850866948862</v>
      </c>
      <c r="U32" s="143">
        <f t="shared" si="54"/>
        <v>3.5898390507512699</v>
      </c>
      <c r="V32" s="144">
        <f t="shared" ref="V32:V40" si="68">(P32*J32*(F32^2-G32^2)/2+J32*(F32^3-G32^3)/(6*U32))/1000000</f>
        <v>2.0972174883436647</v>
      </c>
      <c r="W32" s="144">
        <f>(J32*(P32+S32+T32)*(F32-G32)*60+J32*(F32^2-G32^2)*60/(2*U32))/1000000</f>
        <v>1.4693454459990309</v>
      </c>
      <c r="X32" s="145">
        <v>0</v>
      </c>
      <c r="Y32" s="146">
        <f>X32+D32</f>
        <v>5</v>
      </c>
      <c r="Z32" s="182">
        <f t="shared" si="55"/>
        <v>154.5</v>
      </c>
      <c r="AA32" s="182">
        <f t="shared" si="56"/>
        <v>0</v>
      </c>
      <c r="AB32" s="143">
        <f t="shared" si="57"/>
        <v>1.5</v>
      </c>
      <c r="AC32" s="141">
        <f t="shared" ref="AC32:AC40" si="69">40/COS(ABS(X32)*PI()/180)</f>
        <v>40</v>
      </c>
      <c r="AD32" s="141">
        <f t="shared" si="58"/>
        <v>98.25</v>
      </c>
      <c r="AE32" s="141">
        <f t="shared" si="59"/>
        <v>72.5</v>
      </c>
      <c r="AF32" s="142">
        <f t="shared" ref="AF32:AF40" si="70">30/COS(X32*PI()/180)</f>
        <v>30</v>
      </c>
      <c r="AG32" s="142">
        <f t="shared" ref="AG32:AG40" si="71">IF(X32&gt;0,20/COS(ATAN((AA32+AE32-AD32)/H32)),20/COS(ATAN((AA32-AE32+AD32)/H32)))</f>
        <v>20.275875100994064</v>
      </c>
      <c r="AH32" s="147">
        <f t="shared" si="60"/>
        <v>4</v>
      </c>
      <c r="AI32" s="144">
        <f t="shared" si="61"/>
        <v>1.7749410624999999</v>
      </c>
      <c r="AJ32" s="144">
        <f t="shared" ref="AJ32:AJ40" si="72">(J32*(AC32+AF32+AG32)*(F32-G32)*60+J32*(F32^2-G32^2)*60/(2*AH32))/1000000</f>
        <v>1.257483612186215</v>
      </c>
      <c r="AK32" s="148">
        <f t="shared" ref="AK32:AK40" si="73">(0.2*0.4-0.05*0.05/2)*(I32/100+0.1)</f>
        <v>0.1832212990919718</v>
      </c>
      <c r="AL32" s="183">
        <f t="shared" si="62"/>
        <v>1.2199109334407208</v>
      </c>
      <c r="AM32" s="183">
        <f t="shared" ref="AM32:AM40" si="74">0.6*0.6*(I32/100+0.2)</f>
        <v>0.87358308156329945</v>
      </c>
      <c r="AN32" s="149">
        <f>IF(X32&gt;0,(E32+E32+N32+AA32)*H32/2/10000*0.4+(E32+N32+AA32+R32+T32+AE32+AG32)/100*2*0.4,(E32+E32+N32-AA32)*H32/2/10000*0.4+(E32+N32-AA32+R32+T32+AE32+AG32)/100*2*0.4)</f>
        <v>4.5747353547848011</v>
      </c>
      <c r="AO32" s="150">
        <f>IF(X32&gt;0,(E32+N32+AA32+R32+T32+AE32+AG32)/100*0.8*0.4,(E32+N32-AA32+R32+T32+AE32+AG32)/100*0.8*0.4)</f>
        <v>1.3871811100023179</v>
      </c>
    </row>
    <row r="33" spans="1:41" ht="26.1" customHeight="1" thickBot="1">
      <c r="A33" s="140"/>
      <c r="B33" s="225"/>
      <c r="C33" s="117">
        <v>150</v>
      </c>
      <c r="D33" s="117">
        <v>10</v>
      </c>
      <c r="E33" s="117">
        <v>125</v>
      </c>
      <c r="F33" s="117">
        <f t="shared" si="63"/>
        <v>233</v>
      </c>
      <c r="G33" s="117">
        <f t="shared" si="64"/>
        <v>130</v>
      </c>
      <c r="H33" s="182">
        <f t="shared" si="47"/>
        <v>154.5</v>
      </c>
      <c r="I33" s="182">
        <f t="shared" si="65"/>
        <v>222.66196710091648</v>
      </c>
      <c r="J33" s="117">
        <v>1.5</v>
      </c>
      <c r="K33" s="119">
        <v>35</v>
      </c>
      <c r="L33" s="117">
        <f t="shared" si="43"/>
        <v>25</v>
      </c>
      <c r="M33" s="182">
        <f t="shared" si="48"/>
        <v>188.60967396364495</v>
      </c>
      <c r="N33" s="182">
        <f t="shared" si="49"/>
        <v>108.18206465340015</v>
      </c>
      <c r="O33" s="132">
        <f t="shared" si="50"/>
        <v>1.8311618831421841</v>
      </c>
      <c r="P33" s="141">
        <f t="shared" si="51"/>
        <v>48.830983550458242</v>
      </c>
      <c r="Q33" s="141">
        <f t="shared" si="52"/>
        <v>113.73640039672006</v>
      </c>
      <c r="R33" s="141">
        <f t="shared" si="53"/>
        <v>85.044306254381155</v>
      </c>
      <c r="S33" s="142">
        <f t="shared" si="66"/>
        <v>36.623237662843678</v>
      </c>
      <c r="T33" s="142">
        <f t="shared" si="67"/>
        <v>22.491850866948862</v>
      </c>
      <c r="U33" s="143">
        <f t="shared" si="54"/>
        <v>3.5898390507512699</v>
      </c>
      <c r="V33" s="144">
        <f t="shared" si="68"/>
        <v>2.0972174883436647</v>
      </c>
      <c r="W33" s="144">
        <f t="shared" ref="W33:W40" si="75">(J33*(P33+S33+T33)*(F33-G33)*60+J33*(F33^2-G33^2)*60/(2*U33))/1000000</f>
        <v>1.4693454459990309</v>
      </c>
      <c r="X33" s="145">
        <v>0</v>
      </c>
      <c r="Y33" s="146">
        <f>X33+D33</f>
        <v>10</v>
      </c>
      <c r="Z33" s="182">
        <f t="shared" si="55"/>
        <v>154.5</v>
      </c>
      <c r="AA33" s="182">
        <f t="shared" si="56"/>
        <v>0</v>
      </c>
      <c r="AB33" s="143">
        <f t="shared" si="57"/>
        <v>1.5</v>
      </c>
      <c r="AC33" s="141">
        <f t="shared" si="69"/>
        <v>40</v>
      </c>
      <c r="AD33" s="141">
        <f t="shared" si="58"/>
        <v>98.25</v>
      </c>
      <c r="AE33" s="141">
        <f t="shared" si="59"/>
        <v>72.5</v>
      </c>
      <c r="AF33" s="142">
        <f t="shared" si="70"/>
        <v>30</v>
      </c>
      <c r="AG33" s="142">
        <f t="shared" si="71"/>
        <v>20.275875100994064</v>
      </c>
      <c r="AH33" s="147">
        <f t="shared" si="60"/>
        <v>4</v>
      </c>
      <c r="AI33" s="144">
        <f t="shared" si="61"/>
        <v>1.7749410624999999</v>
      </c>
      <c r="AJ33" s="144">
        <f t="shared" si="72"/>
        <v>1.257483612186215</v>
      </c>
      <c r="AK33" s="148">
        <f t="shared" si="73"/>
        <v>0.1832212990919718</v>
      </c>
      <c r="AL33" s="183">
        <f t="shared" si="62"/>
        <v>1.2199109334407208</v>
      </c>
      <c r="AM33" s="183">
        <f t="shared" si="74"/>
        <v>0.87358308156329945</v>
      </c>
      <c r="AN33" s="149">
        <f>IF(X33&gt;0,(E33+E33+N33+AA33)*H33/2/10000*0.4+(E33+N33+AA33+R33+T33+AE33+AG33)/100*2*0.4,(E33+E33+N33-AA33)*H33/2/10000*0.4+(E33+N33-AA33+R33+T33+AE33+AG33)/100*2*0.4)</f>
        <v>4.5747353547848011</v>
      </c>
      <c r="AO33" s="150">
        <f>IF(X33&gt;0,(E33+N33+AA33+R33+T33+AE33+AG33)/100*0.8*0.4,(E33+N33-AA33+R33+T33+AE33+AG33)/100*0.8*0.4)</f>
        <v>1.3871811100023179</v>
      </c>
    </row>
    <row r="34" spans="1:41" ht="26.1" customHeight="1" thickBot="1">
      <c r="A34" s="140"/>
      <c r="B34" s="225"/>
      <c r="C34" s="117">
        <v>150</v>
      </c>
      <c r="D34" s="117">
        <v>15</v>
      </c>
      <c r="E34" s="117">
        <v>125</v>
      </c>
      <c r="F34" s="117">
        <f t="shared" si="63"/>
        <v>233</v>
      </c>
      <c r="G34" s="117">
        <f t="shared" si="64"/>
        <v>130</v>
      </c>
      <c r="H34" s="182">
        <f t="shared" si="47"/>
        <v>154.5</v>
      </c>
      <c r="I34" s="182">
        <f t="shared" si="65"/>
        <v>222.66196710091648</v>
      </c>
      <c r="J34" s="117">
        <v>1.5</v>
      </c>
      <c r="K34" s="119">
        <v>35</v>
      </c>
      <c r="L34" s="117">
        <f>K34-D34</f>
        <v>20</v>
      </c>
      <c r="M34" s="182">
        <f t="shared" si="48"/>
        <v>188.60967396364495</v>
      </c>
      <c r="N34" s="182">
        <f t="shared" si="49"/>
        <v>108.18206465340015</v>
      </c>
      <c r="O34" s="132">
        <f t="shared" si="50"/>
        <v>1.8311618831421841</v>
      </c>
      <c r="P34" s="141">
        <f t="shared" si="51"/>
        <v>48.830983550458242</v>
      </c>
      <c r="Q34" s="141">
        <f t="shared" si="52"/>
        <v>113.73640039672006</v>
      </c>
      <c r="R34" s="141">
        <f t="shared" si="53"/>
        <v>85.044306254381155</v>
      </c>
      <c r="S34" s="142">
        <f t="shared" si="66"/>
        <v>36.623237662843678</v>
      </c>
      <c r="T34" s="142">
        <f t="shared" si="67"/>
        <v>22.491850866948862</v>
      </c>
      <c r="U34" s="143">
        <f t="shared" si="54"/>
        <v>3.5898390507512699</v>
      </c>
      <c r="V34" s="144">
        <f t="shared" si="68"/>
        <v>2.0972174883436647</v>
      </c>
      <c r="W34" s="144">
        <f t="shared" si="75"/>
        <v>1.4693454459990309</v>
      </c>
      <c r="X34" s="145">
        <v>0</v>
      </c>
      <c r="Y34" s="146">
        <f>X34+D34</f>
        <v>15</v>
      </c>
      <c r="Z34" s="182">
        <f t="shared" si="55"/>
        <v>154.5</v>
      </c>
      <c r="AA34" s="182">
        <f t="shared" si="56"/>
        <v>0</v>
      </c>
      <c r="AB34" s="143">
        <f t="shared" si="57"/>
        <v>1.5</v>
      </c>
      <c r="AC34" s="141">
        <f t="shared" si="69"/>
        <v>40</v>
      </c>
      <c r="AD34" s="141">
        <f t="shared" si="58"/>
        <v>98.25</v>
      </c>
      <c r="AE34" s="141">
        <f t="shared" si="59"/>
        <v>72.5</v>
      </c>
      <c r="AF34" s="142">
        <f t="shared" si="70"/>
        <v>30</v>
      </c>
      <c r="AG34" s="142">
        <f t="shared" si="71"/>
        <v>20.275875100994064</v>
      </c>
      <c r="AH34" s="147">
        <f t="shared" si="60"/>
        <v>4</v>
      </c>
      <c r="AI34" s="144">
        <f t="shared" si="61"/>
        <v>1.7749410624999999</v>
      </c>
      <c r="AJ34" s="144">
        <f t="shared" si="72"/>
        <v>1.257483612186215</v>
      </c>
      <c r="AK34" s="148">
        <f t="shared" si="73"/>
        <v>0.1832212990919718</v>
      </c>
      <c r="AL34" s="183">
        <f t="shared" si="62"/>
        <v>1.2199109334407208</v>
      </c>
      <c r="AM34" s="183">
        <f t="shared" si="74"/>
        <v>0.87358308156329945</v>
      </c>
      <c r="AN34" s="149">
        <f>IF(X34&gt;0,(E34+E34+N34+AA34)*H34/2/10000*0.4+(E34+N34+AA34+R34+T34+AE34+AG34)/100*2*0.4,(E34+E34+N34-AA34)*H34/2/10000*0.4+(E34+N34-AA34+R34+T34+AE34+AG34)/100*2*0.4)</f>
        <v>4.5747353547848011</v>
      </c>
      <c r="AO34" s="150">
        <f>IF(X34&gt;0,(E34+N34+AA34+R34+T34+AE34+AG34)/100*0.8*0.4,(E34+N34-AA34+R34+T34+AE34+AG34)/100*0.8*0.4)</f>
        <v>1.3871811100023179</v>
      </c>
    </row>
    <row r="35" spans="1:41" ht="26.1" customHeight="1" thickBot="1">
      <c r="B35" s="225"/>
      <c r="C35" s="117">
        <v>150</v>
      </c>
      <c r="D35" s="117">
        <v>20</v>
      </c>
      <c r="E35" s="117">
        <v>125</v>
      </c>
      <c r="F35" s="117">
        <f t="shared" si="63"/>
        <v>233</v>
      </c>
      <c r="G35" s="117">
        <f t="shared" si="64"/>
        <v>130</v>
      </c>
      <c r="H35" s="182">
        <f t="shared" si="47"/>
        <v>154.5</v>
      </c>
      <c r="I35" s="182">
        <f t="shared" si="65"/>
        <v>222.66196710091648</v>
      </c>
      <c r="J35" s="117">
        <v>1.5</v>
      </c>
      <c r="K35" s="119">
        <v>35</v>
      </c>
      <c r="L35" s="117">
        <f t="shared" ref="L35:L43" si="76">K35-D35</f>
        <v>15</v>
      </c>
      <c r="M35" s="182">
        <f t="shared" si="48"/>
        <v>188.60967396364495</v>
      </c>
      <c r="N35" s="182">
        <f t="shared" si="49"/>
        <v>108.18206465340015</v>
      </c>
      <c r="O35" s="132">
        <f t="shared" si="50"/>
        <v>1.8311618831421841</v>
      </c>
      <c r="P35" s="141">
        <f t="shared" si="51"/>
        <v>48.830983550458242</v>
      </c>
      <c r="Q35" s="141">
        <f t="shared" si="52"/>
        <v>113.73640039672006</v>
      </c>
      <c r="R35" s="141">
        <f t="shared" si="53"/>
        <v>85.044306254381155</v>
      </c>
      <c r="S35" s="142">
        <f t="shared" si="66"/>
        <v>36.623237662843678</v>
      </c>
      <c r="T35" s="142">
        <f t="shared" si="67"/>
        <v>22.491850866948862</v>
      </c>
      <c r="U35" s="143">
        <f t="shared" si="54"/>
        <v>3.5898390507512699</v>
      </c>
      <c r="V35" s="144">
        <f t="shared" si="68"/>
        <v>2.0972174883436647</v>
      </c>
      <c r="W35" s="144">
        <f t="shared" si="75"/>
        <v>1.4693454459990309</v>
      </c>
      <c r="X35" s="145">
        <v>0</v>
      </c>
      <c r="Y35" s="146">
        <f t="shared" ref="Y35:Y40" si="77">X35+D35</f>
        <v>20</v>
      </c>
      <c r="Z35" s="182">
        <f t="shared" si="55"/>
        <v>154.5</v>
      </c>
      <c r="AA35" s="182">
        <f t="shared" si="56"/>
        <v>0</v>
      </c>
      <c r="AB35" s="143">
        <f t="shared" si="57"/>
        <v>1.5</v>
      </c>
      <c r="AC35" s="141">
        <f t="shared" si="69"/>
        <v>40</v>
      </c>
      <c r="AD35" s="141">
        <f t="shared" si="58"/>
        <v>98.25</v>
      </c>
      <c r="AE35" s="141">
        <f t="shared" si="59"/>
        <v>72.5</v>
      </c>
      <c r="AF35" s="142">
        <f t="shared" si="70"/>
        <v>30</v>
      </c>
      <c r="AG35" s="142">
        <f t="shared" si="71"/>
        <v>20.275875100994064</v>
      </c>
      <c r="AH35" s="147">
        <f t="shared" si="60"/>
        <v>4</v>
      </c>
      <c r="AI35" s="144">
        <f t="shared" si="61"/>
        <v>1.7749410624999999</v>
      </c>
      <c r="AJ35" s="144">
        <f t="shared" si="72"/>
        <v>1.257483612186215</v>
      </c>
      <c r="AK35" s="148">
        <f t="shared" si="73"/>
        <v>0.1832212990919718</v>
      </c>
      <c r="AL35" s="183">
        <f t="shared" si="62"/>
        <v>1.2199109334407208</v>
      </c>
      <c r="AM35" s="183">
        <f t="shared" si="74"/>
        <v>0.87358308156329945</v>
      </c>
      <c r="AN35" s="149">
        <f t="shared" ref="AN35:AN40" si="78">IF(X35&gt;0,(E35+E35+N35+AA35)*H35/2/10000*0.4+(E35+N35+AA35+R35+T35+AE35+AG35)/100*2*0.4,(E35+E35+N35-AA35)*H35/2/10000*0.4+(E35+N35-AA35+R35+T35+AE35+AG35)/100*2*0.4)</f>
        <v>4.5747353547848011</v>
      </c>
      <c r="AO35" s="150">
        <f t="shared" ref="AO35:AO40" si="79">IF(X35&gt;0,(E35+N35+AA35+R35+T35+AE35+AG35)/100*0.8*0.4,(E35+N35-AA35+R35+T35+AE35+AG35)/100*0.8*0.4)</f>
        <v>1.3871811100023179</v>
      </c>
    </row>
    <row r="36" spans="1:41" ht="26.1" customHeight="1" thickBot="1">
      <c r="B36" s="225"/>
      <c r="C36" s="117">
        <v>150</v>
      </c>
      <c r="D36" s="117">
        <v>25</v>
      </c>
      <c r="E36" s="117">
        <v>125</v>
      </c>
      <c r="F36" s="117">
        <f t="shared" si="63"/>
        <v>233</v>
      </c>
      <c r="G36" s="117">
        <f t="shared" si="64"/>
        <v>130</v>
      </c>
      <c r="H36" s="182">
        <f t="shared" si="47"/>
        <v>154.5</v>
      </c>
      <c r="I36" s="182">
        <f t="shared" si="65"/>
        <v>264.47574364968784</v>
      </c>
      <c r="J36" s="117">
        <v>1.5</v>
      </c>
      <c r="K36" s="119">
        <v>55</v>
      </c>
      <c r="L36" s="117">
        <f t="shared" si="76"/>
        <v>30</v>
      </c>
      <c r="M36" s="182">
        <f t="shared" si="48"/>
        <v>269.36252992345959</v>
      </c>
      <c r="N36" s="182">
        <f t="shared" si="49"/>
        <v>220.64886704165667</v>
      </c>
      <c r="O36" s="132">
        <f t="shared" si="50"/>
        <v>2.6151701934316467</v>
      </c>
      <c r="P36" s="141">
        <f t="shared" si="51"/>
        <v>69.737871824843907</v>
      </c>
      <c r="Q36" s="141">
        <f t="shared" si="52"/>
        <v>159.09423917258309</v>
      </c>
      <c r="R36" s="141">
        <f t="shared" si="53"/>
        <v>119.59335575276705</v>
      </c>
      <c r="S36" s="142">
        <f t="shared" si="66"/>
        <v>52.303403868632934</v>
      </c>
      <c r="T36" s="142">
        <f t="shared" si="67"/>
        <v>30.820166601628916</v>
      </c>
      <c r="U36" s="143">
        <f t="shared" si="54"/>
        <v>2.6075366189994873</v>
      </c>
      <c r="V36" s="144">
        <f t="shared" si="68"/>
        <v>2.9576995043841947</v>
      </c>
      <c r="W36" s="144">
        <f t="shared" si="75"/>
        <v>2.0622725007383251</v>
      </c>
      <c r="X36" s="151">
        <v>-20</v>
      </c>
      <c r="Y36" s="146">
        <f t="shared" si="77"/>
        <v>5</v>
      </c>
      <c r="Z36" s="182">
        <f t="shared" si="55"/>
        <v>164.41546584752842</v>
      </c>
      <c r="AA36" s="182">
        <f t="shared" si="56"/>
        <v>56.233401194128263</v>
      </c>
      <c r="AB36" s="143">
        <f t="shared" si="57"/>
        <v>1.5962666587138681</v>
      </c>
      <c r="AC36" s="141">
        <f t="shared" si="69"/>
        <v>42.567110899036486</v>
      </c>
      <c r="AD36" s="141">
        <f t="shared" si="58"/>
        <v>108.30261030022132</v>
      </c>
      <c r="AE36" s="141">
        <f t="shared" si="59"/>
        <v>79.243569792401416</v>
      </c>
      <c r="AF36" s="142">
        <f t="shared" si="70"/>
        <v>31.925333174277363</v>
      </c>
      <c r="AG36" s="142">
        <f t="shared" si="71"/>
        <v>22.845256175172217</v>
      </c>
      <c r="AH36" s="147">
        <f t="shared" si="60"/>
        <v>3.544507946581454</v>
      </c>
      <c r="AI36" s="144">
        <f t="shared" si="61"/>
        <v>1.9308768749763201</v>
      </c>
      <c r="AJ36" s="144">
        <f t="shared" si="72"/>
        <v>1.3769999079987041</v>
      </c>
      <c r="AK36" s="148">
        <f t="shared" si="73"/>
        <v>0.21614964812412923</v>
      </c>
      <c r="AL36" s="183">
        <f t="shared" si="62"/>
        <v>1.6096153308752696</v>
      </c>
      <c r="AM36" s="183">
        <f t="shared" si="74"/>
        <v>1.0241126771388762</v>
      </c>
      <c r="AN36" s="149">
        <f t="shared" si="78"/>
        <v>5.6158863028248476</v>
      </c>
      <c r="AO36" s="150">
        <f t="shared" si="79"/>
        <v>1.7341370053423941</v>
      </c>
    </row>
    <row r="37" spans="1:41" ht="26.1" customHeight="1" thickBot="1">
      <c r="B37" s="225"/>
      <c r="C37" s="117">
        <v>150</v>
      </c>
      <c r="D37" s="117">
        <v>30</v>
      </c>
      <c r="E37" s="117">
        <v>125</v>
      </c>
      <c r="F37" s="117">
        <f t="shared" si="63"/>
        <v>233</v>
      </c>
      <c r="G37" s="117">
        <f t="shared" si="64"/>
        <v>130</v>
      </c>
      <c r="H37" s="182">
        <f t="shared" si="47"/>
        <v>154.5</v>
      </c>
      <c r="I37" s="182">
        <f t="shared" si="65"/>
        <v>264.47574364968784</v>
      </c>
      <c r="J37" s="117">
        <v>1.5</v>
      </c>
      <c r="K37" s="119">
        <v>55</v>
      </c>
      <c r="L37" s="117">
        <f t="shared" si="76"/>
        <v>25</v>
      </c>
      <c r="M37" s="182">
        <f t="shared" si="48"/>
        <v>269.36252992345959</v>
      </c>
      <c r="N37" s="182">
        <f t="shared" si="49"/>
        <v>220.64886704165667</v>
      </c>
      <c r="O37" s="132">
        <f t="shared" si="50"/>
        <v>2.6151701934316467</v>
      </c>
      <c r="P37" s="141">
        <f t="shared" si="51"/>
        <v>69.737871824843907</v>
      </c>
      <c r="Q37" s="141">
        <f t="shared" si="52"/>
        <v>159.09423917258309</v>
      </c>
      <c r="R37" s="141">
        <f t="shared" si="53"/>
        <v>119.59335575276705</v>
      </c>
      <c r="S37" s="142">
        <f t="shared" si="66"/>
        <v>52.303403868632934</v>
      </c>
      <c r="T37" s="142">
        <f t="shared" si="67"/>
        <v>30.820166601628916</v>
      </c>
      <c r="U37" s="143">
        <f t="shared" si="54"/>
        <v>2.6075366189994873</v>
      </c>
      <c r="V37" s="144">
        <f t="shared" si="68"/>
        <v>2.9576995043841947</v>
      </c>
      <c r="W37" s="144">
        <f t="shared" si="75"/>
        <v>2.0622725007383251</v>
      </c>
      <c r="X37" s="151">
        <v>-20</v>
      </c>
      <c r="Y37" s="146">
        <f t="shared" si="77"/>
        <v>10</v>
      </c>
      <c r="Z37" s="182">
        <f t="shared" si="55"/>
        <v>164.41546584752842</v>
      </c>
      <c r="AA37" s="182">
        <f t="shared" si="56"/>
        <v>56.233401194128263</v>
      </c>
      <c r="AB37" s="143">
        <f t="shared" si="57"/>
        <v>1.5962666587138681</v>
      </c>
      <c r="AC37" s="141">
        <f t="shared" si="69"/>
        <v>42.567110899036486</v>
      </c>
      <c r="AD37" s="141">
        <f t="shared" si="58"/>
        <v>108.30261030022132</v>
      </c>
      <c r="AE37" s="141">
        <f t="shared" si="59"/>
        <v>79.243569792401416</v>
      </c>
      <c r="AF37" s="142">
        <f t="shared" si="70"/>
        <v>31.925333174277363</v>
      </c>
      <c r="AG37" s="142">
        <f t="shared" si="71"/>
        <v>22.845256175172217</v>
      </c>
      <c r="AH37" s="147">
        <f t="shared" si="60"/>
        <v>3.544507946581454</v>
      </c>
      <c r="AI37" s="144">
        <f t="shared" si="61"/>
        <v>1.9308768749763201</v>
      </c>
      <c r="AJ37" s="144">
        <f t="shared" si="72"/>
        <v>1.3769999079987041</v>
      </c>
      <c r="AK37" s="148">
        <f t="shared" si="73"/>
        <v>0.21614964812412923</v>
      </c>
      <c r="AL37" s="183">
        <f t="shared" si="62"/>
        <v>1.6096153308752696</v>
      </c>
      <c r="AM37" s="183">
        <f t="shared" si="74"/>
        <v>1.0241126771388762</v>
      </c>
      <c r="AN37" s="149">
        <f t="shared" si="78"/>
        <v>5.6158863028248476</v>
      </c>
      <c r="AO37" s="150">
        <f t="shared" si="79"/>
        <v>1.7341370053423941</v>
      </c>
    </row>
    <row r="38" spans="1:41" ht="26.1" customHeight="1" thickBot="1">
      <c r="B38" s="225"/>
      <c r="C38" s="117">
        <v>150</v>
      </c>
      <c r="D38" s="117">
        <v>35</v>
      </c>
      <c r="E38" s="117">
        <v>125</v>
      </c>
      <c r="F38" s="117">
        <f t="shared" si="63"/>
        <v>233</v>
      </c>
      <c r="G38" s="117">
        <f t="shared" si="64"/>
        <v>130</v>
      </c>
      <c r="H38" s="182">
        <f t="shared" si="47"/>
        <v>154.5</v>
      </c>
      <c r="I38" s="182">
        <f t="shared" si="65"/>
        <v>264.47574364968784</v>
      </c>
      <c r="J38" s="117">
        <v>1.5</v>
      </c>
      <c r="K38" s="119">
        <v>55</v>
      </c>
      <c r="L38" s="117">
        <f t="shared" si="76"/>
        <v>20</v>
      </c>
      <c r="M38" s="182">
        <f t="shared" si="48"/>
        <v>269.36252992345959</v>
      </c>
      <c r="N38" s="182">
        <f t="shared" si="49"/>
        <v>220.64886704165667</v>
      </c>
      <c r="O38" s="132">
        <f t="shared" si="50"/>
        <v>2.6151701934316467</v>
      </c>
      <c r="P38" s="141">
        <f t="shared" si="51"/>
        <v>69.737871824843907</v>
      </c>
      <c r="Q38" s="141">
        <f t="shared" si="52"/>
        <v>159.09423917258309</v>
      </c>
      <c r="R38" s="141">
        <f t="shared" si="53"/>
        <v>119.59335575276705</v>
      </c>
      <c r="S38" s="142">
        <f t="shared" si="66"/>
        <v>52.303403868632934</v>
      </c>
      <c r="T38" s="142">
        <f t="shared" si="67"/>
        <v>30.820166601628916</v>
      </c>
      <c r="U38" s="143">
        <f t="shared" si="54"/>
        <v>2.6075366189994873</v>
      </c>
      <c r="V38" s="144">
        <f t="shared" si="68"/>
        <v>2.9576995043841947</v>
      </c>
      <c r="W38" s="144">
        <f t="shared" si="75"/>
        <v>2.0622725007383251</v>
      </c>
      <c r="X38" s="151">
        <v>-20</v>
      </c>
      <c r="Y38" s="146">
        <f t="shared" si="77"/>
        <v>15</v>
      </c>
      <c r="Z38" s="182">
        <f t="shared" si="55"/>
        <v>164.41546584752842</v>
      </c>
      <c r="AA38" s="182">
        <f t="shared" si="56"/>
        <v>56.233401194128263</v>
      </c>
      <c r="AB38" s="143">
        <f t="shared" si="57"/>
        <v>1.5962666587138681</v>
      </c>
      <c r="AC38" s="141">
        <f t="shared" si="69"/>
        <v>42.567110899036486</v>
      </c>
      <c r="AD38" s="141">
        <f t="shared" si="58"/>
        <v>108.30261030022132</v>
      </c>
      <c r="AE38" s="141">
        <f t="shared" si="59"/>
        <v>79.243569792401416</v>
      </c>
      <c r="AF38" s="142">
        <f t="shared" si="70"/>
        <v>31.925333174277363</v>
      </c>
      <c r="AG38" s="142">
        <f t="shared" si="71"/>
        <v>22.845256175172217</v>
      </c>
      <c r="AH38" s="147">
        <f t="shared" si="60"/>
        <v>3.544507946581454</v>
      </c>
      <c r="AI38" s="144">
        <f t="shared" si="61"/>
        <v>1.9308768749763201</v>
      </c>
      <c r="AJ38" s="144">
        <f t="shared" si="72"/>
        <v>1.3769999079987041</v>
      </c>
      <c r="AK38" s="148">
        <f t="shared" si="73"/>
        <v>0.21614964812412923</v>
      </c>
      <c r="AL38" s="183">
        <f t="shared" si="62"/>
        <v>1.6096153308752696</v>
      </c>
      <c r="AM38" s="183">
        <f t="shared" si="74"/>
        <v>1.0241126771388762</v>
      </c>
      <c r="AN38" s="149">
        <f t="shared" si="78"/>
        <v>5.6158863028248476</v>
      </c>
      <c r="AO38" s="150">
        <f t="shared" si="79"/>
        <v>1.7341370053423941</v>
      </c>
    </row>
    <row r="39" spans="1:41" ht="26.1" customHeight="1" thickBot="1">
      <c r="B39" s="225"/>
      <c r="C39" s="117">
        <v>150</v>
      </c>
      <c r="D39" s="117">
        <v>40</v>
      </c>
      <c r="E39" s="117">
        <v>125</v>
      </c>
      <c r="F39" s="117">
        <f t="shared" si="63"/>
        <v>233</v>
      </c>
      <c r="G39" s="117">
        <f t="shared" si="64"/>
        <v>130</v>
      </c>
      <c r="H39" s="182">
        <f t="shared" si="47"/>
        <v>154.5</v>
      </c>
      <c r="I39" s="182">
        <f t="shared" si="65"/>
        <v>264.47574364968784</v>
      </c>
      <c r="J39" s="117">
        <v>1.5</v>
      </c>
      <c r="K39" s="119">
        <v>55</v>
      </c>
      <c r="L39" s="117">
        <f t="shared" si="76"/>
        <v>15</v>
      </c>
      <c r="M39" s="182">
        <f t="shared" si="48"/>
        <v>269.36252992345959</v>
      </c>
      <c r="N39" s="182">
        <f t="shared" si="49"/>
        <v>220.64886704165667</v>
      </c>
      <c r="O39" s="132">
        <f t="shared" si="50"/>
        <v>2.6151701934316467</v>
      </c>
      <c r="P39" s="141">
        <f t="shared" si="51"/>
        <v>69.737871824843907</v>
      </c>
      <c r="Q39" s="141">
        <f t="shared" si="52"/>
        <v>159.09423917258309</v>
      </c>
      <c r="R39" s="141">
        <f t="shared" si="53"/>
        <v>119.59335575276705</v>
      </c>
      <c r="S39" s="142">
        <f t="shared" si="66"/>
        <v>52.303403868632934</v>
      </c>
      <c r="T39" s="142">
        <f t="shared" si="67"/>
        <v>30.820166601628916</v>
      </c>
      <c r="U39" s="143">
        <f t="shared" si="54"/>
        <v>2.6075366189994873</v>
      </c>
      <c r="V39" s="144">
        <f t="shared" si="68"/>
        <v>2.9576995043841947</v>
      </c>
      <c r="W39" s="144">
        <f t="shared" si="75"/>
        <v>2.0622725007383251</v>
      </c>
      <c r="X39" s="151">
        <v>-20</v>
      </c>
      <c r="Y39" s="146">
        <f t="shared" si="77"/>
        <v>20</v>
      </c>
      <c r="Z39" s="182">
        <f t="shared" si="55"/>
        <v>164.41546584752842</v>
      </c>
      <c r="AA39" s="182">
        <f t="shared" si="56"/>
        <v>56.233401194128263</v>
      </c>
      <c r="AB39" s="143">
        <f t="shared" si="57"/>
        <v>1.5962666587138681</v>
      </c>
      <c r="AC39" s="141">
        <f t="shared" si="69"/>
        <v>42.567110899036486</v>
      </c>
      <c r="AD39" s="141">
        <f t="shared" si="58"/>
        <v>108.30261030022132</v>
      </c>
      <c r="AE39" s="141">
        <f t="shared" si="59"/>
        <v>79.243569792401416</v>
      </c>
      <c r="AF39" s="142">
        <f t="shared" si="70"/>
        <v>31.925333174277363</v>
      </c>
      <c r="AG39" s="142">
        <f t="shared" si="71"/>
        <v>22.845256175172217</v>
      </c>
      <c r="AH39" s="147">
        <f t="shared" si="60"/>
        <v>3.544507946581454</v>
      </c>
      <c r="AI39" s="144">
        <f t="shared" si="61"/>
        <v>1.9308768749763201</v>
      </c>
      <c r="AJ39" s="144">
        <f t="shared" si="72"/>
        <v>1.3769999079987041</v>
      </c>
      <c r="AK39" s="148">
        <f t="shared" si="73"/>
        <v>0.21614964812412923</v>
      </c>
      <c r="AL39" s="183">
        <f t="shared" si="62"/>
        <v>1.6096153308752696</v>
      </c>
      <c r="AM39" s="183">
        <f t="shared" si="74"/>
        <v>1.0241126771388762</v>
      </c>
      <c r="AN39" s="149">
        <f t="shared" si="78"/>
        <v>5.6158863028248476</v>
      </c>
      <c r="AO39" s="150">
        <f t="shared" si="79"/>
        <v>1.7341370053423941</v>
      </c>
    </row>
    <row r="40" spans="1:41" ht="26.1" customHeight="1" thickBot="1">
      <c r="B40" s="226"/>
      <c r="C40" s="153">
        <v>150</v>
      </c>
      <c r="D40" s="153">
        <v>45</v>
      </c>
      <c r="E40" s="153">
        <v>125</v>
      </c>
      <c r="F40" s="153">
        <f t="shared" si="63"/>
        <v>233</v>
      </c>
      <c r="G40" s="153">
        <f t="shared" si="64"/>
        <v>130</v>
      </c>
      <c r="H40" s="182">
        <f t="shared" si="47"/>
        <v>154.5</v>
      </c>
      <c r="I40" s="182">
        <f t="shared" si="65"/>
        <v>264.47574364968784</v>
      </c>
      <c r="J40" s="153">
        <v>1.5</v>
      </c>
      <c r="K40" s="163">
        <v>55</v>
      </c>
      <c r="L40" s="153">
        <f t="shared" si="76"/>
        <v>10</v>
      </c>
      <c r="M40" s="182">
        <f t="shared" si="48"/>
        <v>269.36252992345959</v>
      </c>
      <c r="N40" s="182">
        <f t="shared" si="49"/>
        <v>220.64886704165667</v>
      </c>
      <c r="O40" s="132">
        <f t="shared" si="50"/>
        <v>2.6151701934316467</v>
      </c>
      <c r="P40" s="164">
        <f t="shared" si="51"/>
        <v>69.737871824843907</v>
      </c>
      <c r="Q40" s="164">
        <f t="shared" si="52"/>
        <v>159.09423917258309</v>
      </c>
      <c r="R40" s="164">
        <f t="shared" si="53"/>
        <v>119.59335575276705</v>
      </c>
      <c r="S40" s="165">
        <f t="shared" si="66"/>
        <v>52.303403868632934</v>
      </c>
      <c r="T40" s="165">
        <f t="shared" si="67"/>
        <v>30.820166601628916</v>
      </c>
      <c r="U40" s="166">
        <f t="shared" si="54"/>
        <v>2.6075366189994873</v>
      </c>
      <c r="V40" s="167">
        <f t="shared" si="68"/>
        <v>2.9576995043841947</v>
      </c>
      <c r="W40" s="167">
        <f t="shared" si="75"/>
        <v>2.0622725007383251</v>
      </c>
      <c r="X40" s="168">
        <v>-20</v>
      </c>
      <c r="Y40" s="169">
        <f t="shared" si="77"/>
        <v>25</v>
      </c>
      <c r="Z40" s="182">
        <f t="shared" si="55"/>
        <v>164.41546584752842</v>
      </c>
      <c r="AA40" s="182">
        <f t="shared" si="56"/>
        <v>56.233401194128263</v>
      </c>
      <c r="AB40" s="166">
        <f t="shared" si="57"/>
        <v>1.5962666587138681</v>
      </c>
      <c r="AC40" s="164">
        <f t="shared" si="69"/>
        <v>42.567110899036486</v>
      </c>
      <c r="AD40" s="164">
        <f t="shared" si="58"/>
        <v>108.30261030022132</v>
      </c>
      <c r="AE40" s="164">
        <f t="shared" si="59"/>
        <v>79.243569792401416</v>
      </c>
      <c r="AF40" s="165">
        <f t="shared" si="70"/>
        <v>31.925333174277363</v>
      </c>
      <c r="AG40" s="165">
        <f t="shared" si="71"/>
        <v>22.845256175172217</v>
      </c>
      <c r="AH40" s="170">
        <f t="shared" si="60"/>
        <v>3.544507946581454</v>
      </c>
      <c r="AI40" s="167">
        <f t="shared" si="61"/>
        <v>1.9308768749763201</v>
      </c>
      <c r="AJ40" s="167">
        <f t="shared" si="72"/>
        <v>1.3769999079987041</v>
      </c>
      <c r="AK40" s="171">
        <f t="shared" si="73"/>
        <v>0.21614964812412923</v>
      </c>
      <c r="AL40" s="183">
        <f t="shared" si="62"/>
        <v>1.6096153308752696</v>
      </c>
      <c r="AM40" s="183">
        <f t="shared" si="74"/>
        <v>1.0241126771388762</v>
      </c>
      <c r="AN40" s="149">
        <f t="shared" si="78"/>
        <v>5.6158863028248476</v>
      </c>
      <c r="AO40" s="150">
        <f t="shared" si="79"/>
        <v>1.7341370053423941</v>
      </c>
    </row>
    <row r="41" spans="1:41" ht="26.1" customHeight="1" thickBot="1">
      <c r="A41" s="122"/>
      <c r="B41" s="224">
        <v>175</v>
      </c>
      <c r="C41" s="107">
        <v>175</v>
      </c>
      <c r="D41" s="107">
        <v>0</v>
      </c>
      <c r="E41" s="121">
        <v>125</v>
      </c>
      <c r="F41" s="121">
        <f t="shared" si="63"/>
        <v>258</v>
      </c>
      <c r="G41" s="107">
        <f>C41-20</f>
        <v>155</v>
      </c>
      <c r="H41" s="182">
        <f t="shared" si="47"/>
        <v>154.5</v>
      </c>
      <c r="I41" s="182">
        <f>2*P41+E41</f>
        <v>217.37604307034013</v>
      </c>
      <c r="J41" s="107">
        <v>1.5</v>
      </c>
      <c r="K41" s="109">
        <v>30</v>
      </c>
      <c r="L41" s="107">
        <f t="shared" si="76"/>
        <v>30</v>
      </c>
      <c r="M41" s="182">
        <f t="shared" si="48"/>
        <v>178.40123317959436</v>
      </c>
      <c r="N41" s="182">
        <f t="shared" si="49"/>
        <v>89.200616589797178</v>
      </c>
      <c r="O41" s="132">
        <f t="shared" si="50"/>
        <v>1.7320508075688772</v>
      </c>
      <c r="P41" s="130">
        <f t="shared" si="51"/>
        <v>46.188021535170058</v>
      </c>
      <c r="Q41" s="130">
        <f t="shared" si="52"/>
        <v>114.93711512790395</v>
      </c>
      <c r="R41" s="130">
        <f t="shared" si="53"/>
        <v>87.490771561812522</v>
      </c>
      <c r="S41" s="129">
        <f>30/COS(K41*PI()/180)</f>
        <v>34.641016151377542</v>
      </c>
      <c r="T41" s="129">
        <f>20/COS(ATAN((N41+R41-Q41)/H41))</f>
        <v>21.53846153846154</v>
      </c>
      <c r="U41" s="132">
        <f t="shared" si="54"/>
        <v>3.7527767497325675</v>
      </c>
      <c r="V41" s="133">
        <f>(P41*J41*(F41^2-G41^2)/2+J41*(F41^3-G41^3)/(6*U41))/1000000</f>
        <v>2.369573210192613</v>
      </c>
      <c r="W41" s="133">
        <f>(J41*(P41+S41+T41)*(F41-G41)*60+J41*(F41^2-G41^2)*60/(2*U41))/1000000</f>
        <v>1.4590370129916439</v>
      </c>
      <c r="X41" s="134">
        <v>30</v>
      </c>
      <c r="Y41" s="135">
        <f>X41+D41</f>
        <v>30</v>
      </c>
      <c r="Z41" s="182">
        <f t="shared" si="55"/>
        <v>178.40123317959436</v>
      </c>
      <c r="AA41" s="182">
        <f t="shared" si="56"/>
        <v>89.200616589797178</v>
      </c>
      <c r="AB41" s="132">
        <f t="shared" si="57"/>
        <v>1.7320508075688772</v>
      </c>
      <c r="AC41" s="130">
        <f>40/COS(ABS(X41)*PI()/180)</f>
        <v>46.188021535170058</v>
      </c>
      <c r="AD41" s="130">
        <f t="shared" si="58"/>
        <v>114.93711512790395</v>
      </c>
      <c r="AE41" s="130">
        <f t="shared" si="59"/>
        <v>87.490771561812522</v>
      </c>
      <c r="AF41" s="129">
        <f>30/COS(X41*PI()/180)</f>
        <v>34.641016151377542</v>
      </c>
      <c r="AG41" s="129">
        <f>IF(X41&gt;0,20/COS(ATAN((AA41+AE41-AD41)/H41)),20/COS(ATAN((AA41-AE41+AD41)/H41)))</f>
        <v>21.53846153846154</v>
      </c>
      <c r="AH41" s="136">
        <f t="shared" si="60"/>
        <v>3.7527767497325675</v>
      </c>
      <c r="AI41" s="133">
        <f t="shared" si="61"/>
        <v>2.369573210192613</v>
      </c>
      <c r="AJ41" s="133">
        <f>(J41*(AC41+AF41+AG41)*(F41-G41)*60+J41*(F41^2-G41^2)*60/(2*AH41))/1000000</f>
        <v>1.4590370129916439</v>
      </c>
      <c r="AK41" s="137">
        <f>(0.2*0.4-0.05*0.05/2)*(I41/100+0.1)</f>
        <v>0.17905863391789292</v>
      </c>
      <c r="AL41" s="183">
        <f t="shared" si="62"/>
        <v>1.3880221645460893</v>
      </c>
      <c r="AM41" s="183">
        <f>0.6*0.6*(I41/100+0.2)</f>
        <v>0.85455375505322462</v>
      </c>
      <c r="AN41" s="138">
        <f>IF(X41&gt;0,(E41+E41+N41+AA41)*H41/2/10000*0.4+(E41+N41+AA41+R41+T41+AE41+AG41)/100*2*0.4,(E41+E41+N41-AA41)*H41/2/10000*0.4+(E41+N41-AA41+R41+T41+AE41+AG41)/100*2*0.4)</f>
        <v>5.4954374055660864</v>
      </c>
      <c r="AO41" s="139">
        <f>IF(X41&gt;0,(E41+N41+AA41+R41+T41+AE41+AG41)/100*0.8*0.4,(E41+N41-AA41+R41+T41+AE41+AG41)/100*0.8*0.4)</f>
        <v>1.668671038016456</v>
      </c>
    </row>
    <row r="42" spans="1:41" ht="26.1" customHeight="1" thickBot="1">
      <c r="A42" s="140"/>
      <c r="B42" s="225"/>
      <c r="C42" s="117">
        <v>175</v>
      </c>
      <c r="D42" s="117">
        <v>5</v>
      </c>
      <c r="E42" s="117">
        <v>125</v>
      </c>
      <c r="F42" s="117">
        <f t="shared" si="63"/>
        <v>258</v>
      </c>
      <c r="G42" s="117">
        <f t="shared" ref="G42:G50" si="80">C42-20</f>
        <v>155</v>
      </c>
      <c r="H42" s="182">
        <f t="shared" si="47"/>
        <v>154.5</v>
      </c>
      <c r="I42" s="182">
        <f t="shared" ref="I42:I50" si="81">2*P42+E42</f>
        <v>222.66196710091648</v>
      </c>
      <c r="J42" s="117">
        <v>1.5</v>
      </c>
      <c r="K42" s="119">
        <v>35</v>
      </c>
      <c r="L42" s="117">
        <f t="shared" si="76"/>
        <v>30</v>
      </c>
      <c r="M42" s="182">
        <f t="shared" si="48"/>
        <v>188.60967396364495</v>
      </c>
      <c r="N42" s="182">
        <f t="shared" si="49"/>
        <v>108.18206465340015</v>
      </c>
      <c r="O42" s="132">
        <f t="shared" si="50"/>
        <v>1.8311618831421841</v>
      </c>
      <c r="P42" s="141">
        <f t="shared" si="51"/>
        <v>48.830983550458242</v>
      </c>
      <c r="Q42" s="141">
        <f t="shared" si="52"/>
        <v>120.70050091670524</v>
      </c>
      <c r="R42" s="141">
        <f t="shared" si="53"/>
        <v>92.008406774366321</v>
      </c>
      <c r="S42" s="142">
        <f t="shared" ref="S42:S50" si="82">30/COS(K42*PI()/180)</f>
        <v>36.623237662843678</v>
      </c>
      <c r="T42" s="142">
        <f t="shared" ref="T42:T50" si="83">20/COS(ATAN((N42+R42-Q42)/H42))</f>
        <v>22.491850866948859</v>
      </c>
      <c r="U42" s="143">
        <f t="shared" si="54"/>
        <v>3.5898390507512699</v>
      </c>
      <c r="V42" s="144">
        <f t="shared" ref="V42:V50" si="84">(P42*J42*(F42^2-G42^2)/2+J42*(F42^3-G42^3)/(6*U42))/1000000</f>
        <v>2.4945621471928257</v>
      </c>
      <c r="W42" s="144">
        <f>(J42*(P42+S42+T42)*(F42-G42)*60+J42*(F42^2-G42^2)*60/(2*U42))/1000000</f>
        <v>1.5339026578192934</v>
      </c>
      <c r="X42" s="145">
        <v>0</v>
      </c>
      <c r="Y42" s="146">
        <f>X42+D42</f>
        <v>5</v>
      </c>
      <c r="Z42" s="182">
        <f t="shared" si="55"/>
        <v>154.5</v>
      </c>
      <c r="AA42" s="182">
        <f t="shared" si="56"/>
        <v>0</v>
      </c>
      <c r="AB42" s="143">
        <f t="shared" si="57"/>
        <v>1.5</v>
      </c>
      <c r="AC42" s="141">
        <f t="shared" ref="AC42:AC50" si="85">40/COS(ABS(X42)*PI()/180)</f>
        <v>40</v>
      </c>
      <c r="AD42" s="141">
        <f t="shared" si="58"/>
        <v>104.5</v>
      </c>
      <c r="AE42" s="141">
        <f t="shared" si="59"/>
        <v>78.75</v>
      </c>
      <c r="AF42" s="142">
        <f t="shared" ref="AF42:AF50" si="86">30/COS(X42*PI()/180)</f>
        <v>30</v>
      </c>
      <c r="AG42" s="142">
        <f t="shared" ref="AG42:AG50" si="87">IF(X42&gt;0,20/COS(ATAN((AA42+AE42-AD42)/H42)),20/COS(ATAN((AA42-AE42+AD42)/H42)))</f>
        <v>20.275875100994064</v>
      </c>
      <c r="AH42" s="147">
        <f t="shared" si="60"/>
        <v>4</v>
      </c>
      <c r="AI42" s="144">
        <f t="shared" si="61"/>
        <v>2.1167723125000002</v>
      </c>
      <c r="AJ42" s="144">
        <f t="shared" ref="AJ42:AJ50" si="88">(J42*(AC42+AF42+AG42)*(F42-G42)*60+J42*(F42^2-G42^2)*60/(2*AH42))/1000000</f>
        <v>1.3154211121862149</v>
      </c>
      <c r="AK42" s="148">
        <f t="shared" ref="AK42:AK50" si="89">(0.2*0.4-0.05*0.05/2)*(I42/100+0.1)</f>
        <v>0.1832212990919718</v>
      </c>
      <c r="AL42" s="183">
        <f t="shared" si="62"/>
        <v>1.4425729005416372</v>
      </c>
      <c r="AM42" s="183">
        <f t="shared" ref="AM42:AM50" si="90">0.6*0.6*(I42/100+0.2)</f>
        <v>0.87358308156329945</v>
      </c>
      <c r="AN42" s="149">
        <f>IF(X42&gt;0,(E42+E42+N42+AA42)*H42/2/10000*0.4+(E42+N42+AA42+R42+T42+AE42+AG42)/100*2*0.4,(E42+E42+N42-AA42)*H42/2/10000*0.4+(E42+N42-AA42+R42+T42+AE42+AG42)/100*2*0.4)</f>
        <v>4.6804481589446816</v>
      </c>
      <c r="AO42" s="150">
        <f>IF(X42&gt;0,(E42+N42+AA42+R42+T42+AE42+AG42)/100*0.8*0.4,(E42+N42-AA42+R42+T42+AE42+AG42)/100*0.8*0.4)</f>
        <v>1.4294662316662703</v>
      </c>
    </row>
    <row r="43" spans="1:41" ht="26.1" customHeight="1" thickBot="1">
      <c r="A43" s="140"/>
      <c r="B43" s="225"/>
      <c r="C43" s="117">
        <v>175</v>
      </c>
      <c r="D43" s="117">
        <v>10</v>
      </c>
      <c r="E43" s="117">
        <v>125</v>
      </c>
      <c r="F43" s="117">
        <f t="shared" si="63"/>
        <v>258</v>
      </c>
      <c r="G43" s="117">
        <f t="shared" si="80"/>
        <v>155</v>
      </c>
      <c r="H43" s="182">
        <f t="shared" si="47"/>
        <v>154.5</v>
      </c>
      <c r="I43" s="182">
        <f t="shared" si="81"/>
        <v>222.66196710091648</v>
      </c>
      <c r="J43" s="117">
        <v>1.5</v>
      </c>
      <c r="K43" s="119">
        <v>35</v>
      </c>
      <c r="L43" s="117">
        <f t="shared" si="76"/>
        <v>25</v>
      </c>
      <c r="M43" s="182">
        <f t="shared" si="48"/>
        <v>188.60967396364495</v>
      </c>
      <c r="N43" s="182">
        <f t="shared" si="49"/>
        <v>108.18206465340015</v>
      </c>
      <c r="O43" s="132">
        <f t="shared" si="50"/>
        <v>1.8311618831421841</v>
      </c>
      <c r="P43" s="141">
        <f t="shared" si="51"/>
        <v>48.830983550458242</v>
      </c>
      <c r="Q43" s="141">
        <f t="shared" si="52"/>
        <v>120.70050091670524</v>
      </c>
      <c r="R43" s="141">
        <f t="shared" si="53"/>
        <v>92.008406774366321</v>
      </c>
      <c r="S43" s="142">
        <f t="shared" si="82"/>
        <v>36.623237662843678</v>
      </c>
      <c r="T43" s="142">
        <f t="shared" si="83"/>
        <v>22.491850866948859</v>
      </c>
      <c r="U43" s="143">
        <f t="shared" si="54"/>
        <v>3.5898390507512699</v>
      </c>
      <c r="V43" s="144">
        <f t="shared" si="84"/>
        <v>2.4945621471928257</v>
      </c>
      <c r="W43" s="144">
        <f t="shared" ref="W43:W50" si="91">(J43*(P43+S43+T43)*(F43-G43)*60+J43*(F43^2-G43^2)*60/(2*U43))/1000000</f>
        <v>1.5339026578192934</v>
      </c>
      <c r="X43" s="145">
        <v>0</v>
      </c>
      <c r="Y43" s="146">
        <f>X43+D43</f>
        <v>10</v>
      </c>
      <c r="Z43" s="182">
        <f t="shared" si="55"/>
        <v>154.5</v>
      </c>
      <c r="AA43" s="182">
        <f t="shared" si="56"/>
        <v>0</v>
      </c>
      <c r="AB43" s="143">
        <f t="shared" si="57"/>
        <v>1.5</v>
      </c>
      <c r="AC43" s="141">
        <f t="shared" si="85"/>
        <v>40</v>
      </c>
      <c r="AD43" s="141">
        <f t="shared" si="58"/>
        <v>104.5</v>
      </c>
      <c r="AE43" s="141">
        <f t="shared" si="59"/>
        <v>78.75</v>
      </c>
      <c r="AF43" s="142">
        <f t="shared" si="86"/>
        <v>30</v>
      </c>
      <c r="AG43" s="142">
        <f t="shared" si="87"/>
        <v>20.275875100994064</v>
      </c>
      <c r="AH43" s="147">
        <f t="shared" si="60"/>
        <v>4</v>
      </c>
      <c r="AI43" s="144">
        <f t="shared" si="61"/>
        <v>2.1167723125000002</v>
      </c>
      <c r="AJ43" s="144">
        <f t="shared" si="88"/>
        <v>1.3154211121862149</v>
      </c>
      <c r="AK43" s="148">
        <f t="shared" si="89"/>
        <v>0.1832212990919718</v>
      </c>
      <c r="AL43" s="183">
        <f t="shared" si="62"/>
        <v>1.4425729005416372</v>
      </c>
      <c r="AM43" s="183">
        <f t="shared" si="90"/>
        <v>0.87358308156329945</v>
      </c>
      <c r="AN43" s="149">
        <f>IF(X43&gt;0,(E43+E43+N43+AA43)*H43/2/10000*0.4+(E43+N43+AA43+R43+T43+AE43+AG43)/100*2*0.4,(E43+E43+N43-AA43)*H43/2/10000*0.4+(E43+N43-AA43+R43+T43+AE43+AG43)/100*2*0.4)</f>
        <v>4.6804481589446816</v>
      </c>
      <c r="AO43" s="150">
        <f>IF(X43&gt;0,(E43+N43+AA43+R43+T43+AE43+AG43)/100*0.8*0.4,(E43+N43-AA43+R43+T43+AE43+AG43)/100*0.8*0.4)</f>
        <v>1.4294662316662703</v>
      </c>
    </row>
    <row r="44" spans="1:41" ht="26.1" customHeight="1" thickBot="1">
      <c r="A44" s="140"/>
      <c r="B44" s="225"/>
      <c r="C44" s="117">
        <v>175</v>
      </c>
      <c r="D44" s="117">
        <v>15</v>
      </c>
      <c r="E44" s="117">
        <v>125</v>
      </c>
      <c r="F44" s="117">
        <f t="shared" si="63"/>
        <v>258</v>
      </c>
      <c r="G44" s="117">
        <f t="shared" si="80"/>
        <v>155</v>
      </c>
      <c r="H44" s="182">
        <f t="shared" si="47"/>
        <v>154.5</v>
      </c>
      <c r="I44" s="182">
        <f t="shared" si="81"/>
        <v>222.66196710091648</v>
      </c>
      <c r="J44" s="117">
        <v>1.5</v>
      </c>
      <c r="K44" s="119">
        <v>35</v>
      </c>
      <c r="L44" s="117">
        <f>K44-D44</f>
        <v>20</v>
      </c>
      <c r="M44" s="182">
        <f t="shared" si="48"/>
        <v>188.60967396364495</v>
      </c>
      <c r="N44" s="182">
        <f t="shared" si="49"/>
        <v>108.18206465340015</v>
      </c>
      <c r="O44" s="132">
        <f t="shared" si="50"/>
        <v>1.8311618831421841</v>
      </c>
      <c r="P44" s="141">
        <f t="shared" si="51"/>
        <v>48.830983550458242</v>
      </c>
      <c r="Q44" s="141">
        <f t="shared" si="52"/>
        <v>120.70050091670524</v>
      </c>
      <c r="R44" s="141">
        <f t="shared" si="53"/>
        <v>92.008406774366321</v>
      </c>
      <c r="S44" s="142">
        <f t="shared" si="82"/>
        <v>36.623237662843678</v>
      </c>
      <c r="T44" s="142">
        <f t="shared" si="83"/>
        <v>22.491850866948859</v>
      </c>
      <c r="U44" s="143">
        <f t="shared" si="54"/>
        <v>3.5898390507512699</v>
      </c>
      <c r="V44" s="144">
        <f t="shared" si="84"/>
        <v>2.4945621471928257</v>
      </c>
      <c r="W44" s="144">
        <f t="shared" si="91"/>
        <v>1.5339026578192934</v>
      </c>
      <c r="X44" s="145">
        <v>0</v>
      </c>
      <c r="Y44" s="146">
        <f>X44+D44</f>
        <v>15</v>
      </c>
      <c r="Z44" s="182">
        <f t="shared" si="55"/>
        <v>154.5</v>
      </c>
      <c r="AA44" s="182">
        <f t="shared" si="56"/>
        <v>0</v>
      </c>
      <c r="AB44" s="143">
        <f t="shared" si="57"/>
        <v>1.5</v>
      </c>
      <c r="AC44" s="141">
        <f t="shared" si="85"/>
        <v>40</v>
      </c>
      <c r="AD44" s="141">
        <f t="shared" si="58"/>
        <v>104.5</v>
      </c>
      <c r="AE44" s="141">
        <f t="shared" si="59"/>
        <v>78.75</v>
      </c>
      <c r="AF44" s="142">
        <f t="shared" si="86"/>
        <v>30</v>
      </c>
      <c r="AG44" s="142">
        <f t="shared" si="87"/>
        <v>20.275875100994064</v>
      </c>
      <c r="AH44" s="147">
        <f t="shared" si="60"/>
        <v>4</v>
      </c>
      <c r="AI44" s="144">
        <f t="shared" si="61"/>
        <v>2.1167723125000002</v>
      </c>
      <c r="AJ44" s="144">
        <f t="shared" si="88"/>
        <v>1.3154211121862149</v>
      </c>
      <c r="AK44" s="148">
        <f t="shared" si="89"/>
        <v>0.1832212990919718</v>
      </c>
      <c r="AL44" s="183">
        <f t="shared" si="62"/>
        <v>1.4425729005416372</v>
      </c>
      <c r="AM44" s="183">
        <f t="shared" si="90"/>
        <v>0.87358308156329945</v>
      </c>
      <c r="AN44" s="149">
        <f>IF(X44&gt;0,(E44+E44+N44+AA44)*H44/2/10000*0.4+(E44+N44+AA44+R44+T44+AE44+AG44)/100*2*0.4,(E44+E44+N44-AA44)*H44/2/10000*0.4+(E44+N44-AA44+R44+T44+AE44+AG44)/100*2*0.4)</f>
        <v>4.6804481589446816</v>
      </c>
      <c r="AO44" s="150">
        <f>IF(X44&gt;0,(E44+N44+AA44+R44+T44+AE44+AG44)/100*0.8*0.4,(E44+N44-AA44+R44+T44+AE44+AG44)/100*0.8*0.4)</f>
        <v>1.4294662316662703</v>
      </c>
    </row>
    <row r="45" spans="1:41" ht="26.1" customHeight="1" thickBot="1">
      <c r="B45" s="225"/>
      <c r="C45" s="117">
        <v>175</v>
      </c>
      <c r="D45" s="117">
        <v>20</v>
      </c>
      <c r="E45" s="117">
        <v>125</v>
      </c>
      <c r="F45" s="117">
        <f t="shared" si="63"/>
        <v>258</v>
      </c>
      <c r="G45" s="117">
        <f t="shared" si="80"/>
        <v>155</v>
      </c>
      <c r="H45" s="182">
        <f t="shared" si="47"/>
        <v>154.5</v>
      </c>
      <c r="I45" s="182">
        <f t="shared" si="81"/>
        <v>222.66196710091648</v>
      </c>
      <c r="J45" s="117">
        <v>1.5</v>
      </c>
      <c r="K45" s="119">
        <v>35</v>
      </c>
      <c r="L45" s="117">
        <f t="shared" ref="L45:L50" si="92">K45-D45</f>
        <v>15</v>
      </c>
      <c r="M45" s="182">
        <f t="shared" si="48"/>
        <v>188.60967396364495</v>
      </c>
      <c r="N45" s="182">
        <f t="shared" si="49"/>
        <v>108.18206465340015</v>
      </c>
      <c r="O45" s="132">
        <f t="shared" si="50"/>
        <v>1.8311618831421841</v>
      </c>
      <c r="P45" s="141">
        <f t="shared" si="51"/>
        <v>48.830983550458242</v>
      </c>
      <c r="Q45" s="141">
        <f t="shared" si="52"/>
        <v>120.70050091670524</v>
      </c>
      <c r="R45" s="141">
        <f t="shared" si="53"/>
        <v>92.008406774366321</v>
      </c>
      <c r="S45" s="142">
        <f t="shared" si="82"/>
        <v>36.623237662843678</v>
      </c>
      <c r="T45" s="142">
        <f t="shared" si="83"/>
        <v>22.491850866948859</v>
      </c>
      <c r="U45" s="143">
        <f t="shared" si="54"/>
        <v>3.5898390507512699</v>
      </c>
      <c r="V45" s="144">
        <f t="shared" si="84"/>
        <v>2.4945621471928257</v>
      </c>
      <c r="W45" s="144">
        <f t="shared" si="91"/>
        <v>1.5339026578192934</v>
      </c>
      <c r="X45" s="145">
        <v>0</v>
      </c>
      <c r="Y45" s="146">
        <f t="shared" ref="Y45:Y50" si="93">X45+D45</f>
        <v>20</v>
      </c>
      <c r="Z45" s="182">
        <f t="shared" si="55"/>
        <v>154.5</v>
      </c>
      <c r="AA45" s="182">
        <f t="shared" si="56"/>
        <v>0</v>
      </c>
      <c r="AB45" s="143">
        <f t="shared" si="57"/>
        <v>1.5</v>
      </c>
      <c r="AC45" s="141">
        <f t="shared" si="85"/>
        <v>40</v>
      </c>
      <c r="AD45" s="141">
        <f t="shared" si="58"/>
        <v>104.5</v>
      </c>
      <c r="AE45" s="141">
        <f t="shared" si="59"/>
        <v>78.75</v>
      </c>
      <c r="AF45" s="142">
        <f t="shared" si="86"/>
        <v>30</v>
      </c>
      <c r="AG45" s="142">
        <f t="shared" si="87"/>
        <v>20.275875100994064</v>
      </c>
      <c r="AH45" s="147">
        <f t="shared" si="60"/>
        <v>4</v>
      </c>
      <c r="AI45" s="144">
        <f t="shared" si="61"/>
        <v>2.1167723125000002</v>
      </c>
      <c r="AJ45" s="144">
        <f t="shared" si="88"/>
        <v>1.3154211121862149</v>
      </c>
      <c r="AK45" s="148">
        <f t="shared" si="89"/>
        <v>0.1832212990919718</v>
      </c>
      <c r="AL45" s="183">
        <f t="shared" si="62"/>
        <v>1.4425729005416372</v>
      </c>
      <c r="AM45" s="183">
        <f t="shared" si="90"/>
        <v>0.87358308156329945</v>
      </c>
      <c r="AN45" s="149">
        <f t="shared" ref="AN45:AN50" si="94">IF(X45&gt;0,(E45+E45+N45+AA45)*H45/2/10000*0.4+(E45+N45+AA45+R45+T45+AE45+AG45)/100*2*0.4,(E45+E45+N45-AA45)*H45/2/10000*0.4+(E45+N45-AA45+R45+T45+AE45+AG45)/100*2*0.4)</f>
        <v>4.6804481589446816</v>
      </c>
      <c r="AO45" s="150">
        <f t="shared" ref="AO45:AO50" si="95">IF(X45&gt;0,(E45+N45+AA45+R45+T45+AE45+AG45)/100*0.8*0.4,(E45+N45-AA45+R45+T45+AE45+AG45)/100*0.8*0.4)</f>
        <v>1.4294662316662703</v>
      </c>
    </row>
    <row r="46" spans="1:41" ht="26.1" customHeight="1" thickBot="1">
      <c r="B46" s="225"/>
      <c r="C46" s="117">
        <v>175</v>
      </c>
      <c r="D46" s="117">
        <v>25</v>
      </c>
      <c r="E46" s="117">
        <v>125</v>
      </c>
      <c r="F46" s="117">
        <f t="shared" si="63"/>
        <v>258</v>
      </c>
      <c r="G46" s="117">
        <f t="shared" si="80"/>
        <v>155</v>
      </c>
      <c r="H46" s="182">
        <f t="shared" si="47"/>
        <v>154.5</v>
      </c>
      <c r="I46" s="182">
        <f t="shared" si="81"/>
        <v>264.47574364968784</v>
      </c>
      <c r="J46" s="117">
        <v>1.5</v>
      </c>
      <c r="K46" s="119">
        <v>55</v>
      </c>
      <c r="L46" s="117">
        <f t="shared" si="92"/>
        <v>30</v>
      </c>
      <c r="M46" s="182">
        <f t="shared" si="48"/>
        <v>269.36252992345959</v>
      </c>
      <c r="N46" s="182">
        <f t="shared" si="49"/>
        <v>220.64886704165667</v>
      </c>
      <c r="O46" s="132">
        <f t="shared" si="50"/>
        <v>2.6151701934316467</v>
      </c>
      <c r="P46" s="141">
        <f t="shared" si="51"/>
        <v>69.737871824843907</v>
      </c>
      <c r="Q46" s="141">
        <f t="shared" si="52"/>
        <v>168.68183223564523</v>
      </c>
      <c r="R46" s="141">
        <f t="shared" si="53"/>
        <v>129.1809488158292</v>
      </c>
      <c r="S46" s="142">
        <f t="shared" si="82"/>
        <v>52.303403868632934</v>
      </c>
      <c r="T46" s="142">
        <f t="shared" si="83"/>
        <v>30.820166601628916</v>
      </c>
      <c r="U46" s="143">
        <f t="shared" si="54"/>
        <v>2.6075366189994873</v>
      </c>
      <c r="V46" s="144">
        <f t="shared" si="84"/>
        <v>3.514430961186815</v>
      </c>
      <c r="W46" s="144">
        <f t="shared" si="91"/>
        <v>2.1511494884329112</v>
      </c>
      <c r="X46" s="151">
        <v>-20</v>
      </c>
      <c r="Y46" s="146">
        <f t="shared" si="93"/>
        <v>5</v>
      </c>
      <c r="Z46" s="182">
        <f t="shared" si="55"/>
        <v>164.41546584752842</v>
      </c>
      <c r="AA46" s="182">
        <f t="shared" si="56"/>
        <v>56.233401194128263</v>
      </c>
      <c r="AB46" s="143">
        <f t="shared" si="57"/>
        <v>1.5962666587138681</v>
      </c>
      <c r="AC46" s="141">
        <f t="shared" si="85"/>
        <v>42.567110899036486</v>
      </c>
      <c r="AD46" s="141">
        <f t="shared" si="58"/>
        <v>115.35577547202226</v>
      </c>
      <c r="AE46" s="141">
        <f t="shared" si="59"/>
        <v>86.296734964202358</v>
      </c>
      <c r="AF46" s="142">
        <f t="shared" si="86"/>
        <v>31.925333174277363</v>
      </c>
      <c r="AG46" s="142">
        <f t="shared" si="87"/>
        <v>22.845256175172217</v>
      </c>
      <c r="AH46" s="147">
        <f t="shared" si="60"/>
        <v>3.544507946581454</v>
      </c>
      <c r="AI46" s="144">
        <f t="shared" si="61"/>
        <v>2.3066968605182385</v>
      </c>
      <c r="AJ46" s="144">
        <f t="shared" si="88"/>
        <v>1.4423827491412986</v>
      </c>
      <c r="AK46" s="148">
        <f t="shared" si="89"/>
        <v>0.21614964812412923</v>
      </c>
      <c r="AL46" s="183">
        <f t="shared" si="62"/>
        <v>1.8740910745249577</v>
      </c>
      <c r="AM46" s="183">
        <f t="shared" si="90"/>
        <v>1.0241126771388762</v>
      </c>
      <c r="AN46" s="149">
        <f t="shared" si="94"/>
        <v>5.7490123687037524</v>
      </c>
      <c r="AO46" s="150">
        <f t="shared" si="95"/>
        <v>1.787387431693956</v>
      </c>
    </row>
    <row r="47" spans="1:41" ht="26.1" customHeight="1" thickBot="1">
      <c r="B47" s="225"/>
      <c r="C47" s="117">
        <v>175</v>
      </c>
      <c r="D47" s="117">
        <v>30</v>
      </c>
      <c r="E47" s="117">
        <v>125</v>
      </c>
      <c r="F47" s="117">
        <f t="shared" si="63"/>
        <v>258</v>
      </c>
      <c r="G47" s="117">
        <f t="shared" si="80"/>
        <v>155</v>
      </c>
      <c r="H47" s="182">
        <f t="shared" si="47"/>
        <v>154.5</v>
      </c>
      <c r="I47" s="182">
        <f t="shared" si="81"/>
        <v>264.47574364968784</v>
      </c>
      <c r="J47" s="117">
        <v>1.5</v>
      </c>
      <c r="K47" s="119">
        <v>55</v>
      </c>
      <c r="L47" s="117">
        <f t="shared" si="92"/>
        <v>25</v>
      </c>
      <c r="M47" s="182">
        <f t="shared" si="48"/>
        <v>269.36252992345959</v>
      </c>
      <c r="N47" s="182">
        <f t="shared" si="49"/>
        <v>220.64886704165667</v>
      </c>
      <c r="O47" s="132">
        <f t="shared" si="50"/>
        <v>2.6151701934316467</v>
      </c>
      <c r="P47" s="141">
        <f t="shared" si="51"/>
        <v>69.737871824843907</v>
      </c>
      <c r="Q47" s="141">
        <f t="shared" si="52"/>
        <v>168.68183223564523</v>
      </c>
      <c r="R47" s="141">
        <f t="shared" si="53"/>
        <v>129.1809488158292</v>
      </c>
      <c r="S47" s="142">
        <f t="shared" si="82"/>
        <v>52.303403868632934</v>
      </c>
      <c r="T47" s="142">
        <f t="shared" si="83"/>
        <v>30.820166601628916</v>
      </c>
      <c r="U47" s="143">
        <f t="shared" si="54"/>
        <v>2.6075366189994873</v>
      </c>
      <c r="V47" s="144">
        <f t="shared" si="84"/>
        <v>3.514430961186815</v>
      </c>
      <c r="W47" s="144">
        <f t="shared" si="91"/>
        <v>2.1511494884329112</v>
      </c>
      <c r="X47" s="151">
        <v>-20</v>
      </c>
      <c r="Y47" s="146">
        <f t="shared" si="93"/>
        <v>10</v>
      </c>
      <c r="Z47" s="182">
        <f t="shared" si="55"/>
        <v>164.41546584752842</v>
      </c>
      <c r="AA47" s="182">
        <f t="shared" si="56"/>
        <v>56.233401194128263</v>
      </c>
      <c r="AB47" s="143">
        <f t="shared" si="57"/>
        <v>1.5962666587138681</v>
      </c>
      <c r="AC47" s="141">
        <f t="shared" si="85"/>
        <v>42.567110899036486</v>
      </c>
      <c r="AD47" s="141">
        <f t="shared" si="58"/>
        <v>115.35577547202226</v>
      </c>
      <c r="AE47" s="141">
        <f t="shared" si="59"/>
        <v>86.296734964202358</v>
      </c>
      <c r="AF47" s="142">
        <f t="shared" si="86"/>
        <v>31.925333174277363</v>
      </c>
      <c r="AG47" s="142">
        <f t="shared" si="87"/>
        <v>22.845256175172217</v>
      </c>
      <c r="AH47" s="147">
        <f t="shared" si="60"/>
        <v>3.544507946581454</v>
      </c>
      <c r="AI47" s="144">
        <f t="shared" si="61"/>
        <v>2.3066968605182385</v>
      </c>
      <c r="AJ47" s="144">
        <f t="shared" si="88"/>
        <v>1.4423827491412986</v>
      </c>
      <c r="AK47" s="148">
        <f t="shared" si="89"/>
        <v>0.21614964812412923</v>
      </c>
      <c r="AL47" s="183">
        <f t="shared" si="62"/>
        <v>1.8740910745249577</v>
      </c>
      <c r="AM47" s="183">
        <f t="shared" si="90"/>
        <v>1.0241126771388762</v>
      </c>
      <c r="AN47" s="149">
        <f t="shared" si="94"/>
        <v>5.7490123687037524</v>
      </c>
      <c r="AO47" s="150">
        <f t="shared" si="95"/>
        <v>1.787387431693956</v>
      </c>
    </row>
    <row r="48" spans="1:41" ht="26.1" customHeight="1" thickBot="1">
      <c r="B48" s="225"/>
      <c r="C48" s="117">
        <v>175</v>
      </c>
      <c r="D48" s="117">
        <v>35</v>
      </c>
      <c r="E48" s="117">
        <v>125</v>
      </c>
      <c r="F48" s="117">
        <f t="shared" si="63"/>
        <v>258</v>
      </c>
      <c r="G48" s="117">
        <f t="shared" si="80"/>
        <v>155</v>
      </c>
      <c r="H48" s="182">
        <f t="shared" si="47"/>
        <v>154.5</v>
      </c>
      <c r="I48" s="182">
        <f t="shared" si="81"/>
        <v>264.47574364968784</v>
      </c>
      <c r="J48" s="117">
        <v>1.5</v>
      </c>
      <c r="K48" s="119">
        <v>55</v>
      </c>
      <c r="L48" s="117">
        <f t="shared" si="92"/>
        <v>20</v>
      </c>
      <c r="M48" s="182">
        <f t="shared" si="48"/>
        <v>269.36252992345959</v>
      </c>
      <c r="N48" s="182">
        <f t="shared" si="49"/>
        <v>220.64886704165667</v>
      </c>
      <c r="O48" s="132">
        <f t="shared" si="50"/>
        <v>2.6151701934316467</v>
      </c>
      <c r="P48" s="141">
        <f t="shared" si="51"/>
        <v>69.737871824843907</v>
      </c>
      <c r="Q48" s="141">
        <f t="shared" si="52"/>
        <v>168.68183223564523</v>
      </c>
      <c r="R48" s="141">
        <f t="shared" si="53"/>
        <v>129.1809488158292</v>
      </c>
      <c r="S48" s="142">
        <f t="shared" si="82"/>
        <v>52.303403868632934</v>
      </c>
      <c r="T48" s="142">
        <f t="shared" si="83"/>
        <v>30.820166601628916</v>
      </c>
      <c r="U48" s="143">
        <f t="shared" si="54"/>
        <v>2.6075366189994873</v>
      </c>
      <c r="V48" s="144">
        <f t="shared" si="84"/>
        <v>3.514430961186815</v>
      </c>
      <c r="W48" s="144">
        <f t="shared" si="91"/>
        <v>2.1511494884329112</v>
      </c>
      <c r="X48" s="151">
        <v>-20</v>
      </c>
      <c r="Y48" s="146">
        <f t="shared" si="93"/>
        <v>15</v>
      </c>
      <c r="Z48" s="182">
        <f t="shared" si="55"/>
        <v>164.41546584752842</v>
      </c>
      <c r="AA48" s="182">
        <f t="shared" si="56"/>
        <v>56.233401194128263</v>
      </c>
      <c r="AB48" s="143">
        <f t="shared" si="57"/>
        <v>1.5962666587138681</v>
      </c>
      <c r="AC48" s="141">
        <f t="shared" si="85"/>
        <v>42.567110899036486</v>
      </c>
      <c r="AD48" s="141">
        <f t="shared" si="58"/>
        <v>115.35577547202226</v>
      </c>
      <c r="AE48" s="141">
        <f t="shared" si="59"/>
        <v>86.296734964202358</v>
      </c>
      <c r="AF48" s="142">
        <f t="shared" si="86"/>
        <v>31.925333174277363</v>
      </c>
      <c r="AG48" s="142">
        <f t="shared" si="87"/>
        <v>22.845256175172217</v>
      </c>
      <c r="AH48" s="147">
        <f t="shared" si="60"/>
        <v>3.544507946581454</v>
      </c>
      <c r="AI48" s="144">
        <f t="shared" si="61"/>
        <v>2.3066968605182385</v>
      </c>
      <c r="AJ48" s="144">
        <f t="shared" si="88"/>
        <v>1.4423827491412986</v>
      </c>
      <c r="AK48" s="148">
        <f t="shared" si="89"/>
        <v>0.21614964812412923</v>
      </c>
      <c r="AL48" s="183">
        <f t="shared" si="62"/>
        <v>1.8740910745249577</v>
      </c>
      <c r="AM48" s="183">
        <f t="shared" si="90"/>
        <v>1.0241126771388762</v>
      </c>
      <c r="AN48" s="149">
        <f t="shared" si="94"/>
        <v>5.7490123687037524</v>
      </c>
      <c r="AO48" s="150">
        <f t="shared" si="95"/>
        <v>1.787387431693956</v>
      </c>
    </row>
    <row r="49" spans="1:41" ht="26.1" customHeight="1" thickBot="1">
      <c r="B49" s="225"/>
      <c r="C49" s="117">
        <v>175</v>
      </c>
      <c r="D49" s="117">
        <v>40</v>
      </c>
      <c r="E49" s="117">
        <v>125</v>
      </c>
      <c r="F49" s="117">
        <f t="shared" si="63"/>
        <v>258</v>
      </c>
      <c r="G49" s="117">
        <f t="shared" si="80"/>
        <v>155</v>
      </c>
      <c r="H49" s="182">
        <f t="shared" si="47"/>
        <v>154.5</v>
      </c>
      <c r="I49" s="182">
        <f t="shared" si="81"/>
        <v>264.47574364968784</v>
      </c>
      <c r="J49" s="117">
        <v>1.5</v>
      </c>
      <c r="K49" s="119">
        <v>55</v>
      </c>
      <c r="L49" s="117">
        <f t="shared" si="92"/>
        <v>15</v>
      </c>
      <c r="M49" s="182">
        <f t="shared" si="48"/>
        <v>269.36252992345959</v>
      </c>
      <c r="N49" s="182">
        <f t="shared" si="49"/>
        <v>220.64886704165667</v>
      </c>
      <c r="O49" s="132">
        <f t="shared" si="50"/>
        <v>2.6151701934316467</v>
      </c>
      <c r="P49" s="141">
        <f t="shared" si="51"/>
        <v>69.737871824843907</v>
      </c>
      <c r="Q49" s="141">
        <f t="shared" si="52"/>
        <v>168.68183223564523</v>
      </c>
      <c r="R49" s="141">
        <f t="shared" si="53"/>
        <v>129.1809488158292</v>
      </c>
      <c r="S49" s="142">
        <f t="shared" si="82"/>
        <v>52.303403868632934</v>
      </c>
      <c r="T49" s="142">
        <f t="shared" si="83"/>
        <v>30.820166601628916</v>
      </c>
      <c r="U49" s="143">
        <f t="shared" si="54"/>
        <v>2.6075366189994873</v>
      </c>
      <c r="V49" s="144">
        <f t="shared" si="84"/>
        <v>3.514430961186815</v>
      </c>
      <c r="W49" s="144">
        <f t="shared" si="91"/>
        <v>2.1511494884329112</v>
      </c>
      <c r="X49" s="151">
        <v>-20</v>
      </c>
      <c r="Y49" s="146">
        <f t="shared" si="93"/>
        <v>20</v>
      </c>
      <c r="Z49" s="182">
        <f t="shared" si="55"/>
        <v>164.41546584752842</v>
      </c>
      <c r="AA49" s="182">
        <f t="shared" si="56"/>
        <v>56.233401194128263</v>
      </c>
      <c r="AB49" s="143">
        <f t="shared" si="57"/>
        <v>1.5962666587138681</v>
      </c>
      <c r="AC49" s="141">
        <f t="shared" si="85"/>
        <v>42.567110899036486</v>
      </c>
      <c r="AD49" s="141">
        <f t="shared" si="58"/>
        <v>115.35577547202226</v>
      </c>
      <c r="AE49" s="141">
        <f t="shared" si="59"/>
        <v>86.296734964202358</v>
      </c>
      <c r="AF49" s="142">
        <f t="shared" si="86"/>
        <v>31.925333174277363</v>
      </c>
      <c r="AG49" s="142">
        <f t="shared" si="87"/>
        <v>22.845256175172217</v>
      </c>
      <c r="AH49" s="147">
        <f t="shared" si="60"/>
        <v>3.544507946581454</v>
      </c>
      <c r="AI49" s="144">
        <f t="shared" si="61"/>
        <v>2.3066968605182385</v>
      </c>
      <c r="AJ49" s="144">
        <f t="shared" si="88"/>
        <v>1.4423827491412986</v>
      </c>
      <c r="AK49" s="148">
        <f t="shared" si="89"/>
        <v>0.21614964812412923</v>
      </c>
      <c r="AL49" s="183">
        <f t="shared" si="62"/>
        <v>1.8740910745249577</v>
      </c>
      <c r="AM49" s="183">
        <f t="shared" si="90"/>
        <v>1.0241126771388762</v>
      </c>
      <c r="AN49" s="149">
        <f t="shared" si="94"/>
        <v>5.7490123687037524</v>
      </c>
      <c r="AO49" s="150">
        <f t="shared" si="95"/>
        <v>1.787387431693956</v>
      </c>
    </row>
    <row r="50" spans="1:41" ht="26.1" customHeight="1" thickBot="1">
      <c r="B50" s="226"/>
      <c r="C50" s="153">
        <v>175</v>
      </c>
      <c r="D50" s="153">
        <v>45</v>
      </c>
      <c r="E50" s="153">
        <v>125</v>
      </c>
      <c r="F50" s="153">
        <f t="shared" si="63"/>
        <v>258</v>
      </c>
      <c r="G50" s="153">
        <f t="shared" si="80"/>
        <v>155</v>
      </c>
      <c r="H50" s="182">
        <f t="shared" si="47"/>
        <v>154.5</v>
      </c>
      <c r="I50" s="182">
        <f t="shared" si="81"/>
        <v>264.47574364968784</v>
      </c>
      <c r="J50" s="153">
        <v>1.5</v>
      </c>
      <c r="K50" s="163">
        <v>55</v>
      </c>
      <c r="L50" s="153">
        <f t="shared" si="92"/>
        <v>10</v>
      </c>
      <c r="M50" s="182">
        <f t="shared" si="48"/>
        <v>269.36252992345959</v>
      </c>
      <c r="N50" s="182">
        <f t="shared" si="49"/>
        <v>220.64886704165667</v>
      </c>
      <c r="O50" s="132">
        <f t="shared" si="50"/>
        <v>2.6151701934316467</v>
      </c>
      <c r="P50" s="164">
        <f t="shared" si="51"/>
        <v>69.737871824843907</v>
      </c>
      <c r="Q50" s="164">
        <f t="shared" si="52"/>
        <v>168.68183223564523</v>
      </c>
      <c r="R50" s="164">
        <f t="shared" si="53"/>
        <v>129.1809488158292</v>
      </c>
      <c r="S50" s="165">
        <f t="shared" si="82"/>
        <v>52.303403868632934</v>
      </c>
      <c r="T50" s="165">
        <f t="shared" si="83"/>
        <v>30.820166601628916</v>
      </c>
      <c r="U50" s="166">
        <f t="shared" si="54"/>
        <v>2.6075366189994873</v>
      </c>
      <c r="V50" s="167">
        <f t="shared" si="84"/>
        <v>3.514430961186815</v>
      </c>
      <c r="W50" s="167">
        <f t="shared" si="91"/>
        <v>2.1511494884329112</v>
      </c>
      <c r="X50" s="168">
        <v>-20</v>
      </c>
      <c r="Y50" s="169">
        <f t="shared" si="93"/>
        <v>25</v>
      </c>
      <c r="Z50" s="182">
        <f t="shared" si="55"/>
        <v>164.41546584752842</v>
      </c>
      <c r="AA50" s="182">
        <f t="shared" si="56"/>
        <v>56.233401194128263</v>
      </c>
      <c r="AB50" s="166">
        <f t="shared" si="57"/>
        <v>1.5962666587138681</v>
      </c>
      <c r="AC50" s="164">
        <f t="shared" si="85"/>
        <v>42.567110899036486</v>
      </c>
      <c r="AD50" s="164">
        <f t="shared" si="58"/>
        <v>115.35577547202226</v>
      </c>
      <c r="AE50" s="164">
        <f t="shared" si="59"/>
        <v>86.296734964202358</v>
      </c>
      <c r="AF50" s="165">
        <f t="shared" si="86"/>
        <v>31.925333174277363</v>
      </c>
      <c r="AG50" s="165">
        <f t="shared" si="87"/>
        <v>22.845256175172217</v>
      </c>
      <c r="AH50" s="170">
        <f t="shared" si="60"/>
        <v>3.544507946581454</v>
      </c>
      <c r="AI50" s="167">
        <f t="shared" si="61"/>
        <v>2.3066968605182385</v>
      </c>
      <c r="AJ50" s="167">
        <f t="shared" si="88"/>
        <v>1.4423827491412986</v>
      </c>
      <c r="AK50" s="171">
        <f t="shared" si="89"/>
        <v>0.21614964812412923</v>
      </c>
      <c r="AL50" s="183">
        <f t="shared" si="62"/>
        <v>1.8740910745249577</v>
      </c>
      <c r="AM50" s="183">
        <f t="shared" si="90"/>
        <v>1.0241126771388762</v>
      </c>
      <c r="AN50" s="149">
        <f t="shared" si="94"/>
        <v>5.7490123687037524</v>
      </c>
      <c r="AO50" s="150">
        <f t="shared" si="95"/>
        <v>1.787387431693956</v>
      </c>
    </row>
    <row r="51" spans="1:41" ht="26.1" customHeight="1">
      <c r="B51" s="173"/>
      <c r="C51" s="173"/>
      <c r="D51" s="173"/>
      <c r="E51" s="173"/>
      <c r="F51" s="173"/>
      <c r="G51" s="173"/>
      <c r="H51" s="173"/>
      <c r="I51" s="173"/>
      <c r="J51" s="173"/>
      <c r="K51" s="174"/>
      <c r="L51" s="173"/>
      <c r="M51" s="173"/>
      <c r="N51" s="173"/>
      <c r="O51" s="173"/>
      <c r="P51" s="175"/>
      <c r="Q51" s="175"/>
      <c r="R51" s="175"/>
      <c r="S51" s="173"/>
      <c r="T51" s="173"/>
      <c r="U51" s="176"/>
      <c r="V51" s="177"/>
      <c r="W51" s="177"/>
      <c r="X51" s="178"/>
      <c r="Y51" s="179"/>
      <c r="Z51" s="173"/>
      <c r="AA51" s="173"/>
      <c r="AB51" s="176"/>
      <c r="AC51" s="175"/>
      <c r="AD51" s="175"/>
      <c r="AE51" s="175"/>
      <c r="AF51" s="173"/>
      <c r="AG51" s="173"/>
      <c r="AH51" s="180"/>
      <c r="AI51" s="177"/>
      <c r="AJ51" s="177"/>
      <c r="AK51" s="181"/>
      <c r="AL51" s="174"/>
      <c r="AM51" s="174"/>
      <c r="AN51" s="176"/>
      <c r="AO51" s="176"/>
    </row>
    <row r="52" spans="1:41" ht="26.1" customHeight="1">
      <c r="B52" s="173"/>
      <c r="C52" s="173"/>
      <c r="D52" s="173"/>
      <c r="E52" s="173"/>
      <c r="F52" s="173"/>
      <c r="G52" s="173"/>
      <c r="H52" s="173"/>
      <c r="I52" s="173"/>
      <c r="J52" s="173"/>
      <c r="K52" s="174"/>
      <c r="L52" s="173"/>
      <c r="M52" s="173"/>
      <c r="N52" s="173"/>
      <c r="O52" s="173"/>
      <c r="P52" s="175"/>
      <c r="Q52" s="175"/>
      <c r="R52" s="175"/>
      <c r="S52" s="173"/>
      <c r="T52" s="173"/>
      <c r="U52" s="176"/>
      <c r="V52" s="177"/>
      <c r="W52" s="177"/>
      <c r="X52" s="178"/>
      <c r="Y52" s="179"/>
      <c r="Z52" s="173"/>
      <c r="AA52" s="173"/>
      <c r="AB52" s="176"/>
      <c r="AC52" s="175"/>
      <c r="AD52" s="175"/>
      <c r="AE52" s="175"/>
      <c r="AF52" s="173"/>
      <c r="AG52" s="173"/>
      <c r="AH52" s="180"/>
      <c r="AI52" s="177"/>
      <c r="AJ52" s="177"/>
      <c r="AK52" s="181"/>
      <c r="AL52" s="174"/>
      <c r="AM52" s="174"/>
      <c r="AN52" s="176"/>
      <c r="AO52" s="176"/>
    </row>
    <row r="53" spans="1:41" s="102" customFormat="1" ht="26.1" customHeight="1">
      <c r="A53" s="101"/>
      <c r="B53" s="101"/>
      <c r="C53" s="219" t="s">
        <v>50</v>
      </c>
      <c r="D53" s="219"/>
      <c r="E53" s="219"/>
      <c r="F53" s="219"/>
      <c r="G53" s="219"/>
      <c r="H53" s="219"/>
      <c r="I53" s="219"/>
      <c r="J53" s="219"/>
      <c r="K53" s="219"/>
      <c r="L53" s="219"/>
      <c r="M53" s="219"/>
      <c r="N53" s="219"/>
      <c r="O53" s="219"/>
      <c r="P53" s="219"/>
      <c r="Q53" s="219"/>
      <c r="R53" s="219"/>
      <c r="S53" s="219"/>
      <c r="T53" s="219"/>
      <c r="U53" s="219"/>
      <c r="V53" s="219"/>
      <c r="W53" s="219"/>
      <c r="X53" s="219"/>
      <c r="Y53" s="219"/>
      <c r="Z53" s="219"/>
      <c r="AA53" s="219"/>
      <c r="AB53" s="219"/>
      <c r="AC53" s="219"/>
      <c r="AD53" s="219"/>
      <c r="AE53" s="219"/>
      <c r="AF53" s="219"/>
      <c r="AG53" s="219"/>
      <c r="AH53" s="219"/>
      <c r="AI53" s="219"/>
      <c r="AJ53" s="219"/>
      <c r="AK53" s="219"/>
      <c r="AL53" s="219"/>
      <c r="AM53" s="219"/>
      <c r="AN53" s="219"/>
      <c r="AO53" s="219"/>
    </row>
    <row r="54" spans="1:41" ht="36.75" customHeight="1">
      <c r="AM54" s="103" t="s">
        <v>41</v>
      </c>
    </row>
    <row r="55" spans="1:41" ht="14.25" customHeight="1" thickBot="1">
      <c r="AM55" s="103"/>
    </row>
    <row r="56" spans="1:41" ht="26.1" customHeight="1">
      <c r="A56" s="104"/>
      <c r="B56" s="105" t="s">
        <v>18</v>
      </c>
      <c r="C56" s="106" t="s">
        <v>18</v>
      </c>
      <c r="D56" s="210" t="s">
        <v>12</v>
      </c>
      <c r="E56" s="108" t="s">
        <v>21</v>
      </c>
      <c r="F56" s="221" t="s">
        <v>75</v>
      </c>
      <c r="G56" s="221" t="s">
        <v>76</v>
      </c>
      <c r="H56" s="223" t="s">
        <v>1</v>
      </c>
      <c r="I56" s="108" t="s">
        <v>17</v>
      </c>
      <c r="J56" s="223" t="s">
        <v>3</v>
      </c>
      <c r="K56" s="210" t="s">
        <v>27</v>
      </c>
      <c r="L56" s="210"/>
      <c r="M56" s="210"/>
      <c r="N56" s="210"/>
      <c r="O56" s="210"/>
      <c r="P56" s="210"/>
      <c r="Q56" s="210"/>
      <c r="R56" s="210"/>
      <c r="S56" s="210"/>
      <c r="T56" s="210"/>
      <c r="U56" s="210"/>
      <c r="V56" s="210"/>
      <c r="W56" s="210"/>
      <c r="X56" s="210" t="s">
        <v>28</v>
      </c>
      <c r="Y56" s="210"/>
      <c r="Z56" s="210"/>
      <c r="AA56" s="210"/>
      <c r="AB56" s="210"/>
      <c r="AC56" s="210"/>
      <c r="AD56" s="210"/>
      <c r="AE56" s="210"/>
      <c r="AF56" s="210"/>
      <c r="AG56" s="210"/>
      <c r="AH56" s="210"/>
      <c r="AI56" s="210"/>
      <c r="AJ56" s="210"/>
      <c r="AK56" s="211" t="s">
        <v>17</v>
      </c>
      <c r="AL56" s="211"/>
      <c r="AM56" s="211"/>
      <c r="AN56" s="108" t="s">
        <v>23</v>
      </c>
      <c r="AO56" s="212" t="s">
        <v>24</v>
      </c>
    </row>
    <row r="57" spans="1:41" ht="26.1" customHeight="1">
      <c r="A57" s="104"/>
      <c r="B57" s="110" t="s">
        <v>19</v>
      </c>
      <c r="C57" s="111" t="s">
        <v>19</v>
      </c>
      <c r="D57" s="220"/>
      <c r="E57" s="113" t="s">
        <v>46</v>
      </c>
      <c r="F57" s="222"/>
      <c r="G57" s="222"/>
      <c r="H57" s="216"/>
      <c r="I57" s="115" t="s">
        <v>29</v>
      </c>
      <c r="J57" s="229"/>
      <c r="K57" s="116" t="s">
        <v>42</v>
      </c>
      <c r="L57" s="112" t="s">
        <v>43</v>
      </c>
      <c r="M57" s="114" t="s">
        <v>0</v>
      </c>
      <c r="N57" s="114" t="s">
        <v>2</v>
      </c>
      <c r="O57" s="114" t="s">
        <v>30</v>
      </c>
      <c r="P57" s="114" t="s">
        <v>4</v>
      </c>
      <c r="Q57" s="114" t="s">
        <v>36</v>
      </c>
      <c r="R57" s="114" t="s">
        <v>38</v>
      </c>
      <c r="S57" s="114" t="s">
        <v>5</v>
      </c>
      <c r="T57" s="114" t="s">
        <v>6</v>
      </c>
      <c r="U57" s="227" t="s">
        <v>7</v>
      </c>
      <c r="V57" s="117" t="s">
        <v>31</v>
      </c>
      <c r="W57" s="117" t="s">
        <v>32</v>
      </c>
      <c r="X57" s="116" t="s">
        <v>45</v>
      </c>
      <c r="Y57" s="112" t="s">
        <v>44</v>
      </c>
      <c r="Z57" s="114" t="s">
        <v>33</v>
      </c>
      <c r="AA57" s="114" t="s">
        <v>15</v>
      </c>
      <c r="AB57" s="118" t="s">
        <v>16</v>
      </c>
      <c r="AC57" s="114" t="s">
        <v>8</v>
      </c>
      <c r="AD57" s="114" t="s">
        <v>37</v>
      </c>
      <c r="AE57" s="114" t="s">
        <v>39</v>
      </c>
      <c r="AF57" s="114" t="s">
        <v>9</v>
      </c>
      <c r="AG57" s="114" t="s">
        <v>10</v>
      </c>
      <c r="AH57" s="214" t="s">
        <v>11</v>
      </c>
      <c r="AI57" s="117" t="s">
        <v>31</v>
      </c>
      <c r="AJ57" s="117" t="s">
        <v>32</v>
      </c>
      <c r="AK57" s="119" t="s">
        <v>22</v>
      </c>
      <c r="AL57" s="119" t="s">
        <v>25</v>
      </c>
      <c r="AM57" s="119" t="s">
        <v>26</v>
      </c>
      <c r="AN57" s="121" t="s">
        <v>14</v>
      </c>
      <c r="AO57" s="213"/>
    </row>
    <row r="58" spans="1:41" ht="29.45" customHeight="1" thickBot="1">
      <c r="A58" s="122"/>
      <c r="B58" s="123" t="s">
        <v>47</v>
      </c>
      <c r="C58" s="124" t="s">
        <v>47</v>
      </c>
      <c r="D58" s="113" t="s">
        <v>34</v>
      </c>
      <c r="E58" s="113" t="s">
        <v>20</v>
      </c>
      <c r="F58" s="113" t="s">
        <v>13</v>
      </c>
      <c r="G58" s="113" t="s">
        <v>13</v>
      </c>
      <c r="H58" s="113" t="s">
        <v>13</v>
      </c>
      <c r="I58" s="113" t="s">
        <v>13</v>
      </c>
      <c r="J58" s="216"/>
      <c r="K58" s="125" t="s">
        <v>34</v>
      </c>
      <c r="L58" s="113" t="s">
        <v>34</v>
      </c>
      <c r="M58" s="113" t="s">
        <v>13</v>
      </c>
      <c r="N58" s="113" t="s">
        <v>13</v>
      </c>
      <c r="O58" s="113"/>
      <c r="P58" s="113" t="s">
        <v>13</v>
      </c>
      <c r="Q58" s="113" t="s">
        <v>13</v>
      </c>
      <c r="R58" s="113" t="s">
        <v>13</v>
      </c>
      <c r="S58" s="113" t="s">
        <v>13</v>
      </c>
      <c r="T58" s="113" t="s">
        <v>13</v>
      </c>
      <c r="U58" s="228"/>
      <c r="V58" s="216" t="s">
        <v>35</v>
      </c>
      <c r="W58" s="216"/>
      <c r="X58" s="125" t="s">
        <v>34</v>
      </c>
      <c r="Y58" s="113" t="s">
        <v>34</v>
      </c>
      <c r="Z58" s="113" t="s">
        <v>13</v>
      </c>
      <c r="AA58" s="113" t="s">
        <v>13</v>
      </c>
      <c r="AB58" s="127"/>
      <c r="AC58" s="113" t="s">
        <v>13</v>
      </c>
      <c r="AD58" s="113" t="s">
        <v>13</v>
      </c>
      <c r="AE58" s="113" t="s">
        <v>13</v>
      </c>
      <c r="AF58" s="113" t="s">
        <v>13</v>
      </c>
      <c r="AG58" s="113" t="s">
        <v>13</v>
      </c>
      <c r="AH58" s="215"/>
      <c r="AI58" s="216" t="s">
        <v>35</v>
      </c>
      <c r="AJ58" s="216"/>
      <c r="AK58" s="128" t="s">
        <v>35</v>
      </c>
      <c r="AL58" s="217" t="s">
        <v>35</v>
      </c>
      <c r="AM58" s="218"/>
      <c r="AN58" s="202" t="s">
        <v>73</v>
      </c>
      <c r="AO58" s="203"/>
    </row>
    <row r="59" spans="1:41" ht="26.1" customHeight="1" thickBot="1">
      <c r="A59" s="122"/>
      <c r="B59" s="224">
        <v>100</v>
      </c>
      <c r="C59" s="107">
        <v>100</v>
      </c>
      <c r="D59" s="107">
        <v>0</v>
      </c>
      <c r="E59" s="107">
        <v>125</v>
      </c>
      <c r="F59" s="107">
        <f>C59+18+E59-60</f>
        <v>183</v>
      </c>
      <c r="G59" s="107">
        <f>C59-20</f>
        <v>80</v>
      </c>
      <c r="H59" s="182">
        <f t="shared" ref="H59:H100" si="96">(F59-G59)*J59</f>
        <v>180.25</v>
      </c>
      <c r="I59" s="182">
        <f>2*P59+E59</f>
        <v>217.37604307034013</v>
      </c>
      <c r="J59" s="107">
        <v>1.75</v>
      </c>
      <c r="K59" s="109">
        <v>30</v>
      </c>
      <c r="L59" s="107">
        <f>K59-D59</f>
        <v>30</v>
      </c>
      <c r="M59" s="182">
        <f t="shared" ref="M59:M101" si="97">H59/COS(K59*PI()/180)</f>
        <v>208.13477204286008</v>
      </c>
      <c r="N59" s="182">
        <f t="shared" ref="N59:N78" si="98">H59*TAN(K59*PI()/180)</f>
        <v>104.06738602143004</v>
      </c>
      <c r="O59" s="132">
        <f t="shared" ref="O59:O101" si="99">J59/COS(K59*PI()/180)</f>
        <v>2.0207259421636898</v>
      </c>
      <c r="P59" s="130">
        <f t="shared" ref="P59:P101" si="100">40/COS(K59*PI()/180)</f>
        <v>46.188021535170058</v>
      </c>
      <c r="Q59" s="130">
        <f t="shared" ref="Q59:Q101" si="101">F59/U59+P59</f>
        <v>95.493734523964093</v>
      </c>
      <c r="R59" s="130">
        <f>G59/U59+P59</f>
        <v>67.742431584916091</v>
      </c>
      <c r="S59" s="129">
        <f>30/COS(K59*PI()/180)</f>
        <v>34.641016151377542</v>
      </c>
      <c r="T59" s="129">
        <f>20/COS(ATAN((N59+R59-Q59)/H59))</f>
        <v>21.718740840658874</v>
      </c>
      <c r="U59" s="132">
        <f>(4+SIN(K59*PI()/180)/J59)*COS(K59*PI()/180)</f>
        <v>3.7115374447904514</v>
      </c>
      <c r="V59" s="133">
        <f>(P59*J59*(F59^2-G59^2)/2+J59*(F59^3-G59^3)/(6*U59))/1000000</f>
        <v>1.5361537170180877</v>
      </c>
      <c r="W59" s="133">
        <f>(J59*(P59+S59+T59)*(F59-G59)*60+J59*(F59^2-G59^2)*60/(2*U59))/1000000</f>
        <v>1.4922303401026435</v>
      </c>
      <c r="X59" s="134">
        <v>30</v>
      </c>
      <c r="Y59" s="135">
        <f>X59+D59</f>
        <v>30</v>
      </c>
      <c r="Z59" s="182">
        <f t="shared" ref="Z59:Z101" si="102">IF(D59&gt;20,H59/COS(X59*PI()/180),H59/COS(X59*PI()/180))</f>
        <v>208.13477204286008</v>
      </c>
      <c r="AA59" s="182">
        <f t="shared" ref="AA59:AA78" si="103">H59*TAN(ABS(X59)*PI()/180)</f>
        <v>104.06738602143004</v>
      </c>
      <c r="AB59" s="132">
        <f t="shared" ref="AB59:AB101" si="104">J59/COS(X59*PI()/180)</f>
        <v>2.0207259421636898</v>
      </c>
      <c r="AC59" s="130">
        <f>40/COS(ABS(X59)*PI()/180)</f>
        <v>46.188021535170058</v>
      </c>
      <c r="AD59" s="130">
        <f t="shared" ref="AD59:AD101" si="105">F59/AH59+AC59</f>
        <v>95.493734523964093</v>
      </c>
      <c r="AE59" s="130">
        <f t="shared" ref="AE59:AE101" si="106">G59/AH59+AC59</f>
        <v>67.742431584916091</v>
      </c>
      <c r="AF59" s="129">
        <f>30/COS(X59*PI()/180)</f>
        <v>34.641016151377542</v>
      </c>
      <c r="AG59" s="129">
        <f>IF(X59&gt;0,20/COS(ATAN((AA59+AE59-AD59)/H59)),20/COS(ATAN((AA59-AE59+AD59)/H59)))</f>
        <v>21.718740840658874</v>
      </c>
      <c r="AH59" s="136">
        <f t="shared" ref="AH59:AH101" si="107">(4+SIN(X59*PI()/180)/J59)*COS(X59*PI()/180)</f>
        <v>3.7115374447904514</v>
      </c>
      <c r="AI59" s="133">
        <f t="shared" ref="AI59:AI101" si="108">(AC59*J59*(F59^2-G59^2)/2+J59*(F59^3-G59^3)/(6*AH59))/1000000</f>
        <v>1.5361537170180877</v>
      </c>
      <c r="AJ59" s="133">
        <f>(J59*(AC59+AF59+AG59)*(F59-G59)*60+J59*(F59^2-G59^2)*60/(2*AH59))/1000000</f>
        <v>1.4922303401026435</v>
      </c>
      <c r="AK59" s="137">
        <f>(0.2*0.4-0.05*0.05/2)*(I59/100+0.1)</f>
        <v>0.17905863391789292</v>
      </c>
      <c r="AL59" s="183">
        <f t="shared" ref="AL59:AL78" si="109">(F59/100*I59/100-PI()*((E59+2*20)/100)^2/4)*40/100</f>
        <v>0.73589403533506892</v>
      </c>
      <c r="AM59" s="183">
        <f>0.6*0.6*(I59/100+0.2)</f>
        <v>0.85455375505322462</v>
      </c>
      <c r="AN59" s="138">
        <f>IF(X59&gt;0,(E59+E59+N59+AA59)*H59/2/10000*0.4+(E59+N59+AA59+R59+T59+AE59+AG59)/100*2*0.4,(E59+E59+N59-AA59)*H59/2/10000*0.4+(E59+N59-AA59+R59+T59+AE59+AG59)/100*2*0.4)</f>
        <v>5.74803278836659</v>
      </c>
      <c r="AO59" s="139">
        <f>IF(X59&gt;0,(E59+N59+AA59+R59+T59+AE59+AG59)/100*0.8*0.4,(E59+N59-AA59+R59+T59+AE59+AG59)/100*0.8*0.4)</f>
        <v>1.6385827740608319</v>
      </c>
    </row>
    <row r="60" spans="1:41" ht="26.1" customHeight="1" thickBot="1">
      <c r="A60" s="140"/>
      <c r="B60" s="225"/>
      <c r="C60" s="117">
        <v>100</v>
      </c>
      <c r="D60" s="117">
        <v>5</v>
      </c>
      <c r="E60" s="117">
        <v>125</v>
      </c>
      <c r="F60" s="107">
        <f t="shared" ref="F60:F78" si="110">C60+18+E60-60</f>
        <v>183</v>
      </c>
      <c r="G60" s="117">
        <f t="shared" ref="G60:G68" si="111">C60-20</f>
        <v>80</v>
      </c>
      <c r="H60" s="182">
        <f t="shared" si="96"/>
        <v>180.25</v>
      </c>
      <c r="I60" s="182">
        <f t="shared" ref="I60:I68" si="112">2*P60+E60</f>
        <v>222.66196710091648</v>
      </c>
      <c r="J60" s="117">
        <f>J59</f>
        <v>1.75</v>
      </c>
      <c r="K60" s="119">
        <v>35</v>
      </c>
      <c r="L60" s="117">
        <f>K60-D60</f>
        <v>30</v>
      </c>
      <c r="M60" s="182">
        <f t="shared" si="97"/>
        <v>220.04461962425245</v>
      </c>
      <c r="N60" s="182">
        <f t="shared" si="98"/>
        <v>126.21240876230017</v>
      </c>
      <c r="O60" s="132">
        <f t="shared" si="99"/>
        <v>2.1363555303325481</v>
      </c>
      <c r="P60" s="141">
        <f t="shared" si="100"/>
        <v>48.830983550458242</v>
      </c>
      <c r="Q60" s="141">
        <f t="shared" si="101"/>
        <v>100.45164986794479</v>
      </c>
      <c r="R60" s="141">
        <f t="shared" ref="R60:R101" si="113">G60/U60+P60</f>
        <v>71.397395055370396</v>
      </c>
      <c r="S60" s="142">
        <f t="shared" ref="S60:S68" si="114">30/COS(K60*PI()/180)</f>
        <v>36.623237662843678</v>
      </c>
      <c r="T60" s="142">
        <f t="shared" ref="T60:T68" si="115">20/COS(ATAN((N60+R60-Q60)/H60))</f>
        <v>22.720399274298607</v>
      </c>
      <c r="U60" s="143">
        <f t="shared" ref="U60:U101" si="116">(4+SIN(K60*PI()/180)/J60)*COS(K60*PI()/180)</f>
        <v>3.5450917830947986</v>
      </c>
      <c r="V60" s="144">
        <f t="shared" ref="V60:V68" si="117">(P60*J60*(F60^2-G60^2)/2+J60*(F60^3-G60^3)/(6*U60))/1000000</f>
        <v>1.6195220419204048</v>
      </c>
      <c r="W60" s="144">
        <f>(J60*(P60+S60+T60)*(F60-G60)*60+J60*(F60^2-G60^2)*60/(2*U60))/1000000</f>
        <v>1.5710751438980204</v>
      </c>
      <c r="X60" s="145">
        <v>0</v>
      </c>
      <c r="Y60" s="146">
        <f>X60+D60</f>
        <v>5</v>
      </c>
      <c r="Z60" s="182">
        <f t="shared" si="102"/>
        <v>180.25</v>
      </c>
      <c r="AA60" s="182">
        <f t="shared" si="103"/>
        <v>0</v>
      </c>
      <c r="AB60" s="143">
        <f t="shared" si="104"/>
        <v>1.75</v>
      </c>
      <c r="AC60" s="141">
        <f t="shared" ref="AC60:AC68" si="118">40/COS(ABS(X60)*PI()/180)</f>
        <v>40</v>
      </c>
      <c r="AD60" s="141">
        <f t="shared" si="105"/>
        <v>85.75</v>
      </c>
      <c r="AE60" s="141">
        <f t="shared" si="106"/>
        <v>60</v>
      </c>
      <c r="AF60" s="142">
        <f t="shared" ref="AF60:AF68" si="119">30/COS(X60*PI()/180)</f>
        <v>30</v>
      </c>
      <c r="AG60" s="142">
        <f t="shared" ref="AG60:AG68" si="120">IF(X60&gt;0,20/COS(ATAN((AA60+AE60-AD60)/H60)),20/COS(ATAN((AA60-AE60+AD60)/H60)))</f>
        <v>20.203050891044214</v>
      </c>
      <c r="AH60" s="147">
        <f t="shared" si="107"/>
        <v>4</v>
      </c>
      <c r="AI60" s="144">
        <f t="shared" si="108"/>
        <v>1.3576505104166667</v>
      </c>
      <c r="AJ60" s="144">
        <f t="shared" ref="AJ60:AJ68" si="121">(J60*(AC60+AF60+AG60)*(F60-G60)*60+J60*(F60^2-G60^2)*60/(2*AH60))/1000000</f>
        <v>1.3310891203866433</v>
      </c>
      <c r="AK60" s="148">
        <f t="shared" ref="AK60:AK68" si="122">(0.2*0.4-0.05*0.05/2)*(I60/100+0.1)</f>
        <v>0.1832212990919718</v>
      </c>
      <c r="AL60" s="183">
        <f t="shared" si="109"/>
        <v>0.77458699923888785</v>
      </c>
      <c r="AM60" s="183">
        <f t="shared" ref="AM60:AM68" si="123">0.6*0.6*(I60/100+0.2)</f>
        <v>0.87358308156329945</v>
      </c>
      <c r="AN60" s="149">
        <f>IF(X60&gt;0,(E60+E60+N60+AA60)*H60/2/10000*0.4+(E60+N60+AA60+R60+T60+AE60+AG60)/100*2*0.4,(E60+E60+N60-AA60)*H60/2/10000*0.4+(E60+N60-AA60+R60+T60+AE60+AG60)/100*2*0.4)</f>
        <v>4.7605117654521996</v>
      </c>
      <c r="AO60" s="150">
        <f>IF(X60&gt;0,(E60+N60+AA60+R60+T60+AE60+AG60)/100*0.8*0.4,(E60+N60-AA60+R60+T60+AE60+AG60)/100*0.8*0.4)</f>
        <v>1.3617064127456429</v>
      </c>
    </row>
    <row r="61" spans="1:41" ht="26.1" customHeight="1" thickBot="1">
      <c r="A61" s="140"/>
      <c r="B61" s="225"/>
      <c r="C61" s="117">
        <v>100</v>
      </c>
      <c r="D61" s="117">
        <v>10</v>
      </c>
      <c r="E61" s="117">
        <v>125</v>
      </c>
      <c r="F61" s="107">
        <f t="shared" si="110"/>
        <v>183</v>
      </c>
      <c r="G61" s="117">
        <f t="shared" si="111"/>
        <v>80</v>
      </c>
      <c r="H61" s="182">
        <f t="shared" si="96"/>
        <v>180.25</v>
      </c>
      <c r="I61" s="182">
        <f t="shared" si="112"/>
        <v>222.66196710091648</v>
      </c>
      <c r="J61" s="117">
        <f t="shared" ref="J61:J68" si="124">J60</f>
        <v>1.75</v>
      </c>
      <c r="K61" s="119">
        <v>35</v>
      </c>
      <c r="L61" s="117">
        <f>K61-D61</f>
        <v>25</v>
      </c>
      <c r="M61" s="182">
        <f t="shared" si="97"/>
        <v>220.04461962425245</v>
      </c>
      <c r="N61" s="182">
        <f t="shared" si="98"/>
        <v>126.21240876230017</v>
      </c>
      <c r="O61" s="132">
        <f t="shared" si="99"/>
        <v>2.1363555303325481</v>
      </c>
      <c r="P61" s="141">
        <f t="shared" si="100"/>
        <v>48.830983550458242</v>
      </c>
      <c r="Q61" s="141">
        <f t="shared" si="101"/>
        <v>100.45164986794479</v>
      </c>
      <c r="R61" s="141">
        <f t="shared" si="113"/>
        <v>71.397395055370396</v>
      </c>
      <c r="S61" s="142">
        <f t="shared" si="114"/>
        <v>36.623237662843678</v>
      </c>
      <c r="T61" s="142">
        <f t="shared" si="115"/>
        <v>22.720399274298607</v>
      </c>
      <c r="U61" s="143">
        <f t="shared" si="116"/>
        <v>3.5450917830947986</v>
      </c>
      <c r="V61" s="144">
        <f t="shared" si="117"/>
        <v>1.6195220419204048</v>
      </c>
      <c r="W61" s="144">
        <f t="shared" ref="W61:W68" si="125">(J61*(P61+S61+T61)*(F61-G61)*60+J61*(F61^2-G61^2)*60/(2*U61))/1000000</f>
        <v>1.5710751438980204</v>
      </c>
      <c r="X61" s="145">
        <v>0</v>
      </c>
      <c r="Y61" s="146">
        <f>X61+D61</f>
        <v>10</v>
      </c>
      <c r="Z61" s="182">
        <f t="shared" si="102"/>
        <v>180.25</v>
      </c>
      <c r="AA61" s="182">
        <f t="shared" si="103"/>
        <v>0</v>
      </c>
      <c r="AB61" s="143">
        <f t="shared" si="104"/>
        <v>1.75</v>
      </c>
      <c r="AC61" s="141">
        <f t="shared" si="118"/>
        <v>40</v>
      </c>
      <c r="AD61" s="141">
        <f t="shared" si="105"/>
        <v>85.75</v>
      </c>
      <c r="AE61" s="141">
        <f t="shared" si="106"/>
        <v>60</v>
      </c>
      <c r="AF61" s="142">
        <f t="shared" si="119"/>
        <v>30</v>
      </c>
      <c r="AG61" s="142">
        <f t="shared" si="120"/>
        <v>20.203050891044214</v>
      </c>
      <c r="AH61" s="147">
        <f t="shared" si="107"/>
        <v>4</v>
      </c>
      <c r="AI61" s="144">
        <f t="shared" si="108"/>
        <v>1.3576505104166667</v>
      </c>
      <c r="AJ61" s="144">
        <f t="shared" si="121"/>
        <v>1.3310891203866433</v>
      </c>
      <c r="AK61" s="148">
        <f t="shared" si="122"/>
        <v>0.1832212990919718</v>
      </c>
      <c r="AL61" s="183">
        <f t="shared" si="109"/>
        <v>0.77458699923888785</v>
      </c>
      <c r="AM61" s="183">
        <f t="shared" si="123"/>
        <v>0.87358308156329945</v>
      </c>
      <c r="AN61" s="149">
        <f>IF(X61&gt;0,(E61+E61+N61+AA61)*H61/2/10000*0.4+(E61+N61+AA61+R61+T61+AE61+AG61)/100*2*0.4,(E61+E61+N61-AA61)*H61/2/10000*0.4+(E61+N61-AA61+R61+T61+AE61+AG61)/100*2*0.4)</f>
        <v>4.7605117654521996</v>
      </c>
      <c r="AO61" s="150">
        <f>IF(X61&gt;0,(E61+N61+AA61+R61+T61+AE61+AG61)/100*0.8*0.4,(E61+N61-AA61+R61+T61+AE61+AG61)/100*0.8*0.4)</f>
        <v>1.3617064127456429</v>
      </c>
    </row>
    <row r="62" spans="1:41" ht="26.1" customHeight="1" thickBot="1">
      <c r="A62" s="140"/>
      <c r="B62" s="225"/>
      <c r="C62" s="117">
        <v>100</v>
      </c>
      <c r="D62" s="117">
        <v>15</v>
      </c>
      <c r="E62" s="117">
        <v>125</v>
      </c>
      <c r="F62" s="107">
        <f t="shared" si="110"/>
        <v>183</v>
      </c>
      <c r="G62" s="117">
        <f t="shared" si="111"/>
        <v>80</v>
      </c>
      <c r="H62" s="182">
        <f t="shared" si="96"/>
        <v>180.25</v>
      </c>
      <c r="I62" s="182">
        <f t="shared" si="112"/>
        <v>222.66196710091648</v>
      </c>
      <c r="J62" s="117">
        <f t="shared" si="124"/>
        <v>1.75</v>
      </c>
      <c r="K62" s="119">
        <v>35</v>
      </c>
      <c r="L62" s="117">
        <f>K62-D62</f>
        <v>20</v>
      </c>
      <c r="M62" s="182">
        <f t="shared" si="97"/>
        <v>220.04461962425245</v>
      </c>
      <c r="N62" s="182">
        <f t="shared" si="98"/>
        <v>126.21240876230017</v>
      </c>
      <c r="O62" s="132">
        <f t="shared" si="99"/>
        <v>2.1363555303325481</v>
      </c>
      <c r="P62" s="141">
        <f t="shared" si="100"/>
        <v>48.830983550458242</v>
      </c>
      <c r="Q62" s="141">
        <f t="shared" si="101"/>
        <v>100.45164986794479</v>
      </c>
      <c r="R62" s="141">
        <f t="shared" si="113"/>
        <v>71.397395055370396</v>
      </c>
      <c r="S62" s="142">
        <f t="shared" si="114"/>
        <v>36.623237662843678</v>
      </c>
      <c r="T62" s="142">
        <f t="shared" si="115"/>
        <v>22.720399274298607</v>
      </c>
      <c r="U62" s="143">
        <f t="shared" si="116"/>
        <v>3.5450917830947986</v>
      </c>
      <c r="V62" s="144">
        <f t="shared" si="117"/>
        <v>1.6195220419204048</v>
      </c>
      <c r="W62" s="144">
        <f t="shared" si="125"/>
        <v>1.5710751438980204</v>
      </c>
      <c r="X62" s="145">
        <v>0</v>
      </c>
      <c r="Y62" s="146">
        <f>X62+D62</f>
        <v>15</v>
      </c>
      <c r="Z62" s="182">
        <f t="shared" si="102"/>
        <v>180.25</v>
      </c>
      <c r="AA62" s="182">
        <f t="shared" si="103"/>
        <v>0</v>
      </c>
      <c r="AB62" s="143">
        <f t="shared" si="104"/>
        <v>1.75</v>
      </c>
      <c r="AC62" s="141">
        <f t="shared" si="118"/>
        <v>40</v>
      </c>
      <c r="AD62" s="141">
        <f t="shared" si="105"/>
        <v>85.75</v>
      </c>
      <c r="AE62" s="141">
        <f t="shared" si="106"/>
        <v>60</v>
      </c>
      <c r="AF62" s="142">
        <f t="shared" si="119"/>
        <v>30</v>
      </c>
      <c r="AG62" s="142">
        <f t="shared" si="120"/>
        <v>20.203050891044214</v>
      </c>
      <c r="AH62" s="147">
        <f t="shared" si="107"/>
        <v>4</v>
      </c>
      <c r="AI62" s="144">
        <f t="shared" si="108"/>
        <v>1.3576505104166667</v>
      </c>
      <c r="AJ62" s="144">
        <f t="shared" si="121"/>
        <v>1.3310891203866433</v>
      </c>
      <c r="AK62" s="148">
        <f t="shared" si="122"/>
        <v>0.1832212990919718</v>
      </c>
      <c r="AL62" s="183">
        <f t="shared" si="109"/>
        <v>0.77458699923888785</v>
      </c>
      <c r="AM62" s="183">
        <f t="shared" si="123"/>
        <v>0.87358308156329945</v>
      </c>
      <c r="AN62" s="149">
        <f>IF(X62&gt;0,(E62+E62+N62+AA62)*H62/2/10000*0.4+(E62+N62+AA62+R62+T62+AE62+AG62)/100*2*0.4,(E62+E62+N62-AA62)*H62/2/10000*0.4+(E62+N62-AA62+R62+T62+AE62+AG62)/100*2*0.4)</f>
        <v>4.7605117654521996</v>
      </c>
      <c r="AO62" s="150">
        <f>IF(X62&gt;0,(E62+N62+AA62+R62+T62+AE62+AG62)/100*0.8*0.4,(E62+N62-AA62+R62+T62+AE62+AG62)/100*0.8*0.4)</f>
        <v>1.3617064127456429</v>
      </c>
    </row>
    <row r="63" spans="1:41" ht="26.1" customHeight="1" thickBot="1">
      <c r="B63" s="225"/>
      <c r="C63" s="117">
        <v>100</v>
      </c>
      <c r="D63" s="117">
        <v>20</v>
      </c>
      <c r="E63" s="117">
        <v>125</v>
      </c>
      <c r="F63" s="107">
        <f t="shared" si="110"/>
        <v>183</v>
      </c>
      <c r="G63" s="117">
        <f t="shared" si="111"/>
        <v>80</v>
      </c>
      <c r="H63" s="182">
        <f t="shared" si="96"/>
        <v>180.25</v>
      </c>
      <c r="I63" s="182">
        <f t="shared" si="112"/>
        <v>222.66196710091648</v>
      </c>
      <c r="J63" s="117">
        <f t="shared" si="124"/>
        <v>1.75</v>
      </c>
      <c r="K63" s="119">
        <v>35</v>
      </c>
      <c r="L63" s="117">
        <f t="shared" ref="L63:L71" si="126">K63-D63</f>
        <v>15</v>
      </c>
      <c r="M63" s="182">
        <f t="shared" si="97"/>
        <v>220.04461962425245</v>
      </c>
      <c r="N63" s="182">
        <f t="shared" si="98"/>
        <v>126.21240876230017</v>
      </c>
      <c r="O63" s="132">
        <f t="shared" si="99"/>
        <v>2.1363555303325481</v>
      </c>
      <c r="P63" s="141">
        <f t="shared" si="100"/>
        <v>48.830983550458242</v>
      </c>
      <c r="Q63" s="141">
        <f t="shared" si="101"/>
        <v>100.45164986794479</v>
      </c>
      <c r="R63" s="141">
        <f t="shared" si="113"/>
        <v>71.397395055370396</v>
      </c>
      <c r="S63" s="142">
        <f t="shared" si="114"/>
        <v>36.623237662843678</v>
      </c>
      <c r="T63" s="142">
        <f t="shared" si="115"/>
        <v>22.720399274298607</v>
      </c>
      <c r="U63" s="143">
        <f t="shared" si="116"/>
        <v>3.5450917830947986</v>
      </c>
      <c r="V63" s="144">
        <f t="shared" si="117"/>
        <v>1.6195220419204048</v>
      </c>
      <c r="W63" s="144">
        <f t="shared" si="125"/>
        <v>1.5710751438980204</v>
      </c>
      <c r="X63" s="145">
        <v>0</v>
      </c>
      <c r="Y63" s="146">
        <f t="shared" ref="Y63:Y68" si="127">X63+D63</f>
        <v>20</v>
      </c>
      <c r="Z63" s="182">
        <f t="shared" si="102"/>
        <v>180.25</v>
      </c>
      <c r="AA63" s="182">
        <f t="shared" si="103"/>
        <v>0</v>
      </c>
      <c r="AB63" s="143">
        <f t="shared" si="104"/>
        <v>1.75</v>
      </c>
      <c r="AC63" s="141">
        <f t="shared" si="118"/>
        <v>40</v>
      </c>
      <c r="AD63" s="141">
        <f t="shared" si="105"/>
        <v>85.75</v>
      </c>
      <c r="AE63" s="141">
        <f t="shared" si="106"/>
        <v>60</v>
      </c>
      <c r="AF63" s="142">
        <f t="shared" si="119"/>
        <v>30</v>
      </c>
      <c r="AG63" s="142">
        <f t="shared" si="120"/>
        <v>20.203050891044214</v>
      </c>
      <c r="AH63" s="147">
        <f t="shared" si="107"/>
        <v>4</v>
      </c>
      <c r="AI63" s="144">
        <f t="shared" si="108"/>
        <v>1.3576505104166667</v>
      </c>
      <c r="AJ63" s="144">
        <f t="shared" si="121"/>
        <v>1.3310891203866433</v>
      </c>
      <c r="AK63" s="148">
        <f t="shared" si="122"/>
        <v>0.1832212990919718</v>
      </c>
      <c r="AL63" s="183">
        <f t="shared" si="109"/>
        <v>0.77458699923888785</v>
      </c>
      <c r="AM63" s="183">
        <f t="shared" si="123"/>
        <v>0.87358308156329945</v>
      </c>
      <c r="AN63" s="149">
        <f t="shared" ref="AN63:AN68" si="128">IF(X63&gt;0,(E63+E63+N63+AA63)*H63/2/10000*0.4+(E63+N63+AA63+R63+T63+AE63+AG63)/100*2*0.4,(E63+E63+N63-AA63)*H63/2/10000*0.4+(E63+N63-AA63+R63+T63+AE63+AG63)/100*2*0.4)</f>
        <v>4.7605117654521996</v>
      </c>
      <c r="AO63" s="150">
        <f t="shared" ref="AO63:AO68" si="129">IF(X63&gt;0,(E63+N63+AA63+R63+T63+AE63+AG63)/100*0.8*0.4,(E63+N63-AA63+R63+T63+AE63+AG63)/100*0.8*0.4)</f>
        <v>1.3617064127456429</v>
      </c>
    </row>
    <row r="64" spans="1:41" ht="26.1" customHeight="1" thickBot="1">
      <c r="B64" s="225"/>
      <c r="C64" s="117">
        <v>100</v>
      </c>
      <c r="D64" s="117">
        <v>25</v>
      </c>
      <c r="E64" s="117">
        <v>125</v>
      </c>
      <c r="F64" s="107">
        <f t="shared" si="110"/>
        <v>183</v>
      </c>
      <c r="G64" s="117">
        <f t="shared" si="111"/>
        <v>80</v>
      </c>
      <c r="H64" s="182">
        <f t="shared" si="96"/>
        <v>180.25</v>
      </c>
      <c r="I64" s="182">
        <f t="shared" si="112"/>
        <v>264.47574364968784</v>
      </c>
      <c r="J64" s="117">
        <f t="shared" si="124"/>
        <v>1.75</v>
      </c>
      <c r="K64" s="119">
        <v>55</v>
      </c>
      <c r="L64" s="117">
        <f t="shared" si="126"/>
        <v>30</v>
      </c>
      <c r="M64" s="182">
        <f t="shared" si="97"/>
        <v>314.2562849107029</v>
      </c>
      <c r="N64" s="182">
        <f t="shared" si="98"/>
        <v>257.42367821526614</v>
      </c>
      <c r="O64" s="132">
        <f t="shared" si="99"/>
        <v>3.0510318923369213</v>
      </c>
      <c r="P64" s="141">
        <f t="shared" si="100"/>
        <v>69.737871824843907</v>
      </c>
      <c r="Q64" s="141">
        <f t="shared" si="101"/>
        <v>141.1444429127485</v>
      </c>
      <c r="R64" s="141">
        <f t="shared" si="113"/>
        <v>100.95385918567652</v>
      </c>
      <c r="S64" s="142">
        <f t="shared" si="114"/>
        <v>52.303403868632934</v>
      </c>
      <c r="T64" s="142">
        <f t="shared" si="115"/>
        <v>31.320605372037956</v>
      </c>
      <c r="U64" s="143">
        <f t="shared" si="116"/>
        <v>2.5627893513430156</v>
      </c>
      <c r="V64" s="144">
        <f t="shared" si="117"/>
        <v>2.2921908244792371</v>
      </c>
      <c r="W64" s="144">
        <f t="shared" si="125"/>
        <v>2.2135402285350891</v>
      </c>
      <c r="X64" s="151">
        <v>-20</v>
      </c>
      <c r="Y64" s="146">
        <f t="shared" si="127"/>
        <v>5</v>
      </c>
      <c r="Z64" s="182">
        <f t="shared" si="102"/>
        <v>191.81804348878316</v>
      </c>
      <c r="AA64" s="182">
        <f t="shared" si="103"/>
        <v>65.605634726482975</v>
      </c>
      <c r="AB64" s="143">
        <f t="shared" si="104"/>
        <v>1.8623111018328462</v>
      </c>
      <c r="AC64" s="141">
        <f t="shared" si="118"/>
        <v>42.567110899036486</v>
      </c>
      <c r="AD64" s="141">
        <f t="shared" si="105"/>
        <v>93.754248585217823</v>
      </c>
      <c r="AE64" s="141">
        <f t="shared" si="106"/>
        <v>64.944001690809742</v>
      </c>
      <c r="AF64" s="142">
        <f t="shared" si="119"/>
        <v>31.925333174277363</v>
      </c>
      <c r="AG64" s="142">
        <f t="shared" si="120"/>
        <v>22.577615946243231</v>
      </c>
      <c r="AH64" s="147">
        <f t="shared" si="107"/>
        <v>3.5751168803760511</v>
      </c>
      <c r="AI64" s="144">
        <f t="shared" si="108"/>
        <v>1.4671694783483429</v>
      </c>
      <c r="AJ64" s="144">
        <f t="shared" si="121"/>
        <v>1.4476101831060493</v>
      </c>
      <c r="AK64" s="148">
        <f t="shared" si="122"/>
        <v>0.21614964812412923</v>
      </c>
      <c r="AL64" s="183">
        <f t="shared" si="109"/>
        <v>1.0806638435758942</v>
      </c>
      <c r="AM64" s="183">
        <f t="shared" si="123"/>
        <v>1.0241126771388762</v>
      </c>
      <c r="AN64" s="149">
        <f t="shared" si="128"/>
        <v>5.8856670522454682</v>
      </c>
      <c r="AO64" s="150">
        <f t="shared" si="129"/>
        <v>1.717165202187362</v>
      </c>
    </row>
    <row r="65" spans="1:41" ht="26.1" customHeight="1" thickBot="1">
      <c r="B65" s="225"/>
      <c r="C65" s="117">
        <v>100</v>
      </c>
      <c r="D65" s="117">
        <v>30</v>
      </c>
      <c r="E65" s="117">
        <v>125</v>
      </c>
      <c r="F65" s="107">
        <f t="shared" si="110"/>
        <v>183</v>
      </c>
      <c r="G65" s="117">
        <f t="shared" si="111"/>
        <v>80</v>
      </c>
      <c r="H65" s="182">
        <f t="shared" si="96"/>
        <v>180.25</v>
      </c>
      <c r="I65" s="182">
        <f t="shared" si="112"/>
        <v>264.47574364968784</v>
      </c>
      <c r="J65" s="117">
        <f t="shared" si="124"/>
        <v>1.75</v>
      </c>
      <c r="K65" s="119">
        <v>55</v>
      </c>
      <c r="L65" s="117">
        <f t="shared" si="126"/>
        <v>25</v>
      </c>
      <c r="M65" s="182">
        <f t="shared" si="97"/>
        <v>314.2562849107029</v>
      </c>
      <c r="N65" s="182">
        <f t="shared" si="98"/>
        <v>257.42367821526614</v>
      </c>
      <c r="O65" s="132">
        <f t="shared" si="99"/>
        <v>3.0510318923369213</v>
      </c>
      <c r="P65" s="141">
        <f t="shared" si="100"/>
        <v>69.737871824843907</v>
      </c>
      <c r="Q65" s="141">
        <f t="shared" si="101"/>
        <v>141.1444429127485</v>
      </c>
      <c r="R65" s="141">
        <f t="shared" si="113"/>
        <v>100.95385918567652</v>
      </c>
      <c r="S65" s="142">
        <f t="shared" si="114"/>
        <v>52.303403868632934</v>
      </c>
      <c r="T65" s="142">
        <f t="shared" si="115"/>
        <v>31.320605372037956</v>
      </c>
      <c r="U65" s="143">
        <f t="shared" si="116"/>
        <v>2.5627893513430156</v>
      </c>
      <c r="V65" s="144">
        <f t="shared" si="117"/>
        <v>2.2921908244792371</v>
      </c>
      <c r="W65" s="144">
        <f t="shared" si="125"/>
        <v>2.2135402285350891</v>
      </c>
      <c r="X65" s="151">
        <v>-20</v>
      </c>
      <c r="Y65" s="146">
        <f t="shared" si="127"/>
        <v>10</v>
      </c>
      <c r="Z65" s="182">
        <f t="shared" si="102"/>
        <v>191.81804348878316</v>
      </c>
      <c r="AA65" s="182">
        <f t="shared" si="103"/>
        <v>65.605634726482975</v>
      </c>
      <c r="AB65" s="143">
        <f t="shared" si="104"/>
        <v>1.8623111018328462</v>
      </c>
      <c r="AC65" s="141">
        <f t="shared" si="118"/>
        <v>42.567110899036486</v>
      </c>
      <c r="AD65" s="141">
        <f t="shared" si="105"/>
        <v>93.754248585217823</v>
      </c>
      <c r="AE65" s="141">
        <f t="shared" si="106"/>
        <v>64.944001690809742</v>
      </c>
      <c r="AF65" s="142">
        <f t="shared" si="119"/>
        <v>31.925333174277363</v>
      </c>
      <c r="AG65" s="142">
        <f t="shared" si="120"/>
        <v>22.577615946243231</v>
      </c>
      <c r="AH65" s="147">
        <f t="shared" si="107"/>
        <v>3.5751168803760511</v>
      </c>
      <c r="AI65" s="144">
        <f t="shared" si="108"/>
        <v>1.4671694783483429</v>
      </c>
      <c r="AJ65" s="144">
        <f t="shared" si="121"/>
        <v>1.4476101831060493</v>
      </c>
      <c r="AK65" s="148">
        <f t="shared" si="122"/>
        <v>0.21614964812412923</v>
      </c>
      <c r="AL65" s="183">
        <f t="shared" si="109"/>
        <v>1.0806638435758942</v>
      </c>
      <c r="AM65" s="183">
        <f t="shared" si="123"/>
        <v>1.0241126771388762</v>
      </c>
      <c r="AN65" s="149">
        <f t="shared" si="128"/>
        <v>5.8856670522454682</v>
      </c>
      <c r="AO65" s="150">
        <f t="shared" si="129"/>
        <v>1.717165202187362</v>
      </c>
    </row>
    <row r="66" spans="1:41" ht="26.1" customHeight="1" thickBot="1">
      <c r="B66" s="225"/>
      <c r="C66" s="117">
        <v>100</v>
      </c>
      <c r="D66" s="117">
        <v>35</v>
      </c>
      <c r="E66" s="117">
        <v>125</v>
      </c>
      <c r="F66" s="107">
        <f t="shared" si="110"/>
        <v>183</v>
      </c>
      <c r="G66" s="117">
        <f t="shared" si="111"/>
        <v>80</v>
      </c>
      <c r="H66" s="182">
        <f t="shared" si="96"/>
        <v>180.25</v>
      </c>
      <c r="I66" s="182">
        <f t="shared" si="112"/>
        <v>264.47574364968784</v>
      </c>
      <c r="J66" s="117">
        <f t="shared" si="124"/>
        <v>1.75</v>
      </c>
      <c r="K66" s="119">
        <v>55</v>
      </c>
      <c r="L66" s="117">
        <f t="shared" si="126"/>
        <v>20</v>
      </c>
      <c r="M66" s="182">
        <f t="shared" si="97"/>
        <v>314.2562849107029</v>
      </c>
      <c r="N66" s="182">
        <f t="shared" si="98"/>
        <v>257.42367821526614</v>
      </c>
      <c r="O66" s="132">
        <f t="shared" si="99"/>
        <v>3.0510318923369213</v>
      </c>
      <c r="P66" s="141">
        <f t="shared" si="100"/>
        <v>69.737871824843907</v>
      </c>
      <c r="Q66" s="141">
        <f t="shared" si="101"/>
        <v>141.1444429127485</v>
      </c>
      <c r="R66" s="141">
        <f t="shared" si="113"/>
        <v>100.95385918567652</v>
      </c>
      <c r="S66" s="142">
        <f t="shared" si="114"/>
        <v>52.303403868632934</v>
      </c>
      <c r="T66" s="142">
        <f t="shared" si="115"/>
        <v>31.320605372037956</v>
      </c>
      <c r="U66" s="143">
        <f t="shared" si="116"/>
        <v>2.5627893513430156</v>
      </c>
      <c r="V66" s="144">
        <f t="shared" si="117"/>
        <v>2.2921908244792371</v>
      </c>
      <c r="W66" s="144">
        <f t="shared" si="125"/>
        <v>2.2135402285350891</v>
      </c>
      <c r="X66" s="151">
        <v>-20</v>
      </c>
      <c r="Y66" s="146">
        <f t="shared" si="127"/>
        <v>15</v>
      </c>
      <c r="Z66" s="182">
        <f t="shared" si="102"/>
        <v>191.81804348878316</v>
      </c>
      <c r="AA66" s="182">
        <f t="shared" si="103"/>
        <v>65.605634726482975</v>
      </c>
      <c r="AB66" s="143">
        <f t="shared" si="104"/>
        <v>1.8623111018328462</v>
      </c>
      <c r="AC66" s="141">
        <f t="shared" si="118"/>
        <v>42.567110899036486</v>
      </c>
      <c r="AD66" s="141">
        <f t="shared" si="105"/>
        <v>93.754248585217823</v>
      </c>
      <c r="AE66" s="141">
        <f t="shared" si="106"/>
        <v>64.944001690809742</v>
      </c>
      <c r="AF66" s="142">
        <f t="shared" si="119"/>
        <v>31.925333174277363</v>
      </c>
      <c r="AG66" s="142">
        <f t="shared" si="120"/>
        <v>22.577615946243231</v>
      </c>
      <c r="AH66" s="147">
        <f t="shared" si="107"/>
        <v>3.5751168803760511</v>
      </c>
      <c r="AI66" s="144">
        <f t="shared" si="108"/>
        <v>1.4671694783483429</v>
      </c>
      <c r="AJ66" s="144">
        <f t="shared" si="121"/>
        <v>1.4476101831060493</v>
      </c>
      <c r="AK66" s="148">
        <f t="shared" si="122"/>
        <v>0.21614964812412923</v>
      </c>
      <c r="AL66" s="183">
        <f t="shared" si="109"/>
        <v>1.0806638435758942</v>
      </c>
      <c r="AM66" s="183">
        <f t="shared" si="123"/>
        <v>1.0241126771388762</v>
      </c>
      <c r="AN66" s="149">
        <f t="shared" si="128"/>
        <v>5.8856670522454682</v>
      </c>
      <c r="AO66" s="150">
        <f t="shared" si="129"/>
        <v>1.717165202187362</v>
      </c>
    </row>
    <row r="67" spans="1:41" ht="26.1" customHeight="1" thickBot="1">
      <c r="B67" s="225"/>
      <c r="C67" s="117">
        <v>100</v>
      </c>
      <c r="D67" s="117">
        <v>40</v>
      </c>
      <c r="E67" s="117">
        <v>125</v>
      </c>
      <c r="F67" s="107">
        <f t="shared" si="110"/>
        <v>183</v>
      </c>
      <c r="G67" s="117">
        <f t="shared" si="111"/>
        <v>80</v>
      </c>
      <c r="H67" s="182">
        <f t="shared" si="96"/>
        <v>180.25</v>
      </c>
      <c r="I67" s="182">
        <f t="shared" si="112"/>
        <v>264.47574364968784</v>
      </c>
      <c r="J67" s="117">
        <f t="shared" si="124"/>
        <v>1.75</v>
      </c>
      <c r="K67" s="119">
        <v>55</v>
      </c>
      <c r="L67" s="117">
        <f t="shared" si="126"/>
        <v>15</v>
      </c>
      <c r="M67" s="182">
        <f t="shared" si="97"/>
        <v>314.2562849107029</v>
      </c>
      <c r="N67" s="182">
        <f t="shared" si="98"/>
        <v>257.42367821526614</v>
      </c>
      <c r="O67" s="132">
        <f t="shared" si="99"/>
        <v>3.0510318923369213</v>
      </c>
      <c r="P67" s="141">
        <f t="shared" si="100"/>
        <v>69.737871824843907</v>
      </c>
      <c r="Q67" s="141">
        <f t="shared" si="101"/>
        <v>141.1444429127485</v>
      </c>
      <c r="R67" s="141">
        <f t="shared" si="113"/>
        <v>100.95385918567652</v>
      </c>
      <c r="S67" s="142">
        <f t="shared" si="114"/>
        <v>52.303403868632934</v>
      </c>
      <c r="T67" s="142">
        <f t="shared" si="115"/>
        <v>31.320605372037956</v>
      </c>
      <c r="U67" s="143">
        <f t="shared" si="116"/>
        <v>2.5627893513430156</v>
      </c>
      <c r="V67" s="144">
        <f t="shared" si="117"/>
        <v>2.2921908244792371</v>
      </c>
      <c r="W67" s="144">
        <f t="shared" si="125"/>
        <v>2.2135402285350891</v>
      </c>
      <c r="X67" s="151">
        <v>-20</v>
      </c>
      <c r="Y67" s="146">
        <f t="shared" si="127"/>
        <v>20</v>
      </c>
      <c r="Z67" s="182">
        <f t="shared" si="102"/>
        <v>191.81804348878316</v>
      </c>
      <c r="AA67" s="182">
        <f t="shared" si="103"/>
        <v>65.605634726482975</v>
      </c>
      <c r="AB67" s="143">
        <f t="shared" si="104"/>
        <v>1.8623111018328462</v>
      </c>
      <c r="AC67" s="141">
        <f t="shared" si="118"/>
        <v>42.567110899036486</v>
      </c>
      <c r="AD67" s="141">
        <f t="shared" si="105"/>
        <v>93.754248585217823</v>
      </c>
      <c r="AE67" s="141">
        <f t="shared" si="106"/>
        <v>64.944001690809742</v>
      </c>
      <c r="AF67" s="142">
        <f t="shared" si="119"/>
        <v>31.925333174277363</v>
      </c>
      <c r="AG67" s="142">
        <f t="shared" si="120"/>
        <v>22.577615946243231</v>
      </c>
      <c r="AH67" s="147">
        <f t="shared" si="107"/>
        <v>3.5751168803760511</v>
      </c>
      <c r="AI67" s="144">
        <f t="shared" si="108"/>
        <v>1.4671694783483429</v>
      </c>
      <c r="AJ67" s="144">
        <f t="shared" si="121"/>
        <v>1.4476101831060493</v>
      </c>
      <c r="AK67" s="148">
        <f t="shared" si="122"/>
        <v>0.21614964812412923</v>
      </c>
      <c r="AL67" s="183">
        <f t="shared" si="109"/>
        <v>1.0806638435758942</v>
      </c>
      <c r="AM67" s="183">
        <f t="shared" si="123"/>
        <v>1.0241126771388762</v>
      </c>
      <c r="AN67" s="149">
        <f t="shared" si="128"/>
        <v>5.8856670522454682</v>
      </c>
      <c r="AO67" s="150">
        <f t="shared" si="129"/>
        <v>1.717165202187362</v>
      </c>
    </row>
    <row r="68" spans="1:41" ht="26.1" customHeight="1" thickBot="1">
      <c r="B68" s="226"/>
      <c r="C68" s="153">
        <v>100</v>
      </c>
      <c r="D68" s="153">
        <v>45</v>
      </c>
      <c r="E68" s="117">
        <v>125</v>
      </c>
      <c r="F68" s="107">
        <f t="shared" si="110"/>
        <v>183</v>
      </c>
      <c r="G68" s="153">
        <f t="shared" si="111"/>
        <v>80</v>
      </c>
      <c r="H68" s="182">
        <f t="shared" si="96"/>
        <v>180.25</v>
      </c>
      <c r="I68" s="182">
        <f t="shared" si="112"/>
        <v>264.47574364968784</v>
      </c>
      <c r="J68" s="153">
        <f t="shared" si="124"/>
        <v>1.75</v>
      </c>
      <c r="K68" s="163">
        <v>55</v>
      </c>
      <c r="L68" s="153">
        <f t="shared" si="126"/>
        <v>10</v>
      </c>
      <c r="M68" s="182">
        <f t="shared" si="97"/>
        <v>314.2562849107029</v>
      </c>
      <c r="N68" s="182">
        <f t="shared" si="98"/>
        <v>257.42367821526614</v>
      </c>
      <c r="O68" s="132">
        <f t="shared" si="99"/>
        <v>3.0510318923369213</v>
      </c>
      <c r="P68" s="164">
        <f t="shared" si="100"/>
        <v>69.737871824843907</v>
      </c>
      <c r="Q68" s="164">
        <f t="shared" si="101"/>
        <v>141.1444429127485</v>
      </c>
      <c r="R68" s="164">
        <f t="shared" si="113"/>
        <v>100.95385918567652</v>
      </c>
      <c r="S68" s="165">
        <f t="shared" si="114"/>
        <v>52.303403868632934</v>
      </c>
      <c r="T68" s="165">
        <f t="shared" si="115"/>
        <v>31.320605372037956</v>
      </c>
      <c r="U68" s="166">
        <f t="shared" si="116"/>
        <v>2.5627893513430156</v>
      </c>
      <c r="V68" s="167">
        <f t="shared" si="117"/>
        <v>2.2921908244792371</v>
      </c>
      <c r="W68" s="167">
        <f t="shared" si="125"/>
        <v>2.2135402285350891</v>
      </c>
      <c r="X68" s="168">
        <v>-20</v>
      </c>
      <c r="Y68" s="169">
        <f t="shared" si="127"/>
        <v>25</v>
      </c>
      <c r="Z68" s="182">
        <f t="shared" si="102"/>
        <v>191.81804348878316</v>
      </c>
      <c r="AA68" s="182">
        <f t="shared" si="103"/>
        <v>65.605634726482975</v>
      </c>
      <c r="AB68" s="166">
        <f t="shared" si="104"/>
        <v>1.8623111018328462</v>
      </c>
      <c r="AC68" s="164">
        <f t="shared" si="118"/>
        <v>42.567110899036486</v>
      </c>
      <c r="AD68" s="164">
        <f t="shared" si="105"/>
        <v>93.754248585217823</v>
      </c>
      <c r="AE68" s="164">
        <f t="shared" si="106"/>
        <v>64.944001690809742</v>
      </c>
      <c r="AF68" s="165">
        <f t="shared" si="119"/>
        <v>31.925333174277363</v>
      </c>
      <c r="AG68" s="165">
        <f t="shared" si="120"/>
        <v>22.577615946243231</v>
      </c>
      <c r="AH68" s="170">
        <f t="shared" si="107"/>
        <v>3.5751168803760511</v>
      </c>
      <c r="AI68" s="167">
        <f t="shared" si="108"/>
        <v>1.4671694783483429</v>
      </c>
      <c r="AJ68" s="167">
        <f t="shared" si="121"/>
        <v>1.4476101831060493</v>
      </c>
      <c r="AK68" s="171">
        <f t="shared" si="122"/>
        <v>0.21614964812412923</v>
      </c>
      <c r="AL68" s="183">
        <f t="shared" si="109"/>
        <v>1.0806638435758942</v>
      </c>
      <c r="AM68" s="183">
        <f t="shared" si="123"/>
        <v>1.0241126771388762</v>
      </c>
      <c r="AN68" s="149">
        <f t="shared" si="128"/>
        <v>5.8856670522454682</v>
      </c>
      <c r="AO68" s="150">
        <f t="shared" si="129"/>
        <v>1.717165202187362</v>
      </c>
    </row>
    <row r="69" spans="1:41" ht="26.1" customHeight="1" thickBot="1">
      <c r="A69" s="122"/>
      <c r="B69" s="224">
        <v>125</v>
      </c>
      <c r="C69" s="107">
        <v>125</v>
      </c>
      <c r="D69" s="107">
        <v>0</v>
      </c>
      <c r="E69" s="107">
        <v>125</v>
      </c>
      <c r="F69" s="107">
        <f t="shared" si="110"/>
        <v>208</v>
      </c>
      <c r="G69" s="107">
        <f>C69-20</f>
        <v>105</v>
      </c>
      <c r="H69" s="182">
        <f t="shared" si="96"/>
        <v>180.25</v>
      </c>
      <c r="I69" s="182">
        <f>2*P69+E69</f>
        <v>217.37604307034013</v>
      </c>
      <c r="J69" s="107">
        <v>1.75</v>
      </c>
      <c r="K69" s="109">
        <v>30</v>
      </c>
      <c r="L69" s="107">
        <f t="shared" si="126"/>
        <v>30</v>
      </c>
      <c r="M69" s="182">
        <f t="shared" si="97"/>
        <v>208.13477204286008</v>
      </c>
      <c r="N69" s="182">
        <f t="shared" si="98"/>
        <v>104.06738602143004</v>
      </c>
      <c r="O69" s="132">
        <f t="shared" si="99"/>
        <v>2.0207259421636898</v>
      </c>
      <c r="P69" s="130">
        <f t="shared" si="100"/>
        <v>46.188021535170058</v>
      </c>
      <c r="Q69" s="130">
        <f t="shared" si="101"/>
        <v>102.22948766450973</v>
      </c>
      <c r="R69" s="130">
        <f t="shared" si="113"/>
        <v>74.478184725461716</v>
      </c>
      <c r="S69" s="129">
        <f>30/COS(K69*PI()/180)</f>
        <v>34.641016151377542</v>
      </c>
      <c r="T69" s="129">
        <f>20/COS(ATAN((N69+R69-Q69)/H69))</f>
        <v>21.718740840658874</v>
      </c>
      <c r="U69" s="132">
        <f t="shared" si="116"/>
        <v>3.7115374447904514</v>
      </c>
      <c r="V69" s="133">
        <f>(P69*J69*(F69^2-G69^2)/2+J69*(F69^3-G69^3)/(6*U69))/1000000</f>
        <v>1.9191216975769501</v>
      </c>
      <c r="W69" s="133">
        <f>(J69*(P69+S69+T69)*(F69-G69)*60+J69*(F69^2-G69^2)*60/(2*U69))/1000000</f>
        <v>1.5650775103176446</v>
      </c>
      <c r="X69" s="134">
        <v>30</v>
      </c>
      <c r="Y69" s="135">
        <f>X69+D69</f>
        <v>30</v>
      </c>
      <c r="Z69" s="182">
        <f t="shared" si="102"/>
        <v>208.13477204286008</v>
      </c>
      <c r="AA69" s="182">
        <f t="shared" si="103"/>
        <v>104.06738602143004</v>
      </c>
      <c r="AB69" s="132">
        <f t="shared" si="104"/>
        <v>2.0207259421636898</v>
      </c>
      <c r="AC69" s="130">
        <f>40/COS(ABS(X69)*PI()/180)</f>
        <v>46.188021535170058</v>
      </c>
      <c r="AD69" s="130">
        <f t="shared" si="105"/>
        <v>102.22948766450973</v>
      </c>
      <c r="AE69" s="130">
        <f t="shared" si="106"/>
        <v>74.478184725461716</v>
      </c>
      <c r="AF69" s="129">
        <f>30/COS(X69*PI()/180)</f>
        <v>34.641016151377542</v>
      </c>
      <c r="AG69" s="129">
        <f>IF(X69&gt;0,20/COS(ATAN((AA69+AE69-AD69)/H69)),20/COS(ATAN((AA69-AE69+AD69)/H69)))</f>
        <v>21.718740840658874</v>
      </c>
      <c r="AH69" s="136">
        <f t="shared" si="107"/>
        <v>3.7115374447904514</v>
      </c>
      <c r="AI69" s="133">
        <f t="shared" si="108"/>
        <v>1.9191216975769501</v>
      </c>
      <c r="AJ69" s="133">
        <f>(J69*(AC69+AF69+AG69)*(F69-G69)*60+J69*(F69^2-G69^2)*60/(2*AH69))/1000000</f>
        <v>1.5650775103176446</v>
      </c>
      <c r="AK69" s="137">
        <f>(0.2*0.4-0.05*0.05/2)*(I69/100+0.1)</f>
        <v>0.17905863391789292</v>
      </c>
      <c r="AL69" s="183">
        <f t="shared" si="109"/>
        <v>0.95327007840540889</v>
      </c>
      <c r="AM69" s="183">
        <f>0.6*0.6*(I69/100+0.2)</f>
        <v>0.85455375505322462</v>
      </c>
      <c r="AN69" s="138">
        <f>IF(X69&gt;0,(E69+E69+N69+AA69)*H69/2/10000*0.4+(E69+N69+AA69+R69+T69+AE69+AG69)/100*2*0.4,(E69+E69+N69-AA69)*H69/2/10000*0.4+(E69+N69-AA69+R69+T69+AE69+AG69)/100*2*0.4)</f>
        <v>5.8558048386153203</v>
      </c>
      <c r="AO69" s="139">
        <f>IF(X69&gt;0,(E69+N69+AA69+R69+T69+AE69+AG69)/100*0.8*0.4,(E69+N69-AA69+R69+T69+AE69+AG69)/100*0.8*0.4)</f>
        <v>1.6816915941603239</v>
      </c>
    </row>
    <row r="70" spans="1:41" ht="26.1" customHeight="1" thickBot="1">
      <c r="A70" s="140"/>
      <c r="B70" s="225"/>
      <c r="C70" s="117">
        <v>125</v>
      </c>
      <c r="D70" s="117">
        <v>5</v>
      </c>
      <c r="E70" s="117">
        <v>125</v>
      </c>
      <c r="F70" s="107">
        <f t="shared" si="110"/>
        <v>208</v>
      </c>
      <c r="G70" s="117">
        <f t="shared" ref="G70:G78" si="130">C70-20</f>
        <v>105</v>
      </c>
      <c r="H70" s="182">
        <f t="shared" si="96"/>
        <v>180.25</v>
      </c>
      <c r="I70" s="182">
        <f t="shared" ref="I70:I78" si="131">2*P70+E70</f>
        <v>222.66196710091648</v>
      </c>
      <c r="J70" s="117">
        <f>J69</f>
        <v>1.75</v>
      </c>
      <c r="K70" s="119">
        <v>35</v>
      </c>
      <c r="L70" s="117">
        <f t="shared" si="126"/>
        <v>30</v>
      </c>
      <c r="M70" s="182">
        <f t="shared" si="97"/>
        <v>220.04461962425245</v>
      </c>
      <c r="N70" s="182">
        <f t="shared" si="98"/>
        <v>126.21240876230017</v>
      </c>
      <c r="O70" s="132">
        <f t="shared" si="99"/>
        <v>2.1363555303325481</v>
      </c>
      <c r="P70" s="141">
        <f t="shared" si="100"/>
        <v>48.830983550458242</v>
      </c>
      <c r="Q70" s="141">
        <f t="shared" si="101"/>
        <v>107.50365346322984</v>
      </c>
      <c r="R70" s="141">
        <f t="shared" si="113"/>
        <v>78.449398650655439</v>
      </c>
      <c r="S70" s="142">
        <f t="shared" ref="S70:S78" si="132">30/COS(K70*PI()/180)</f>
        <v>36.623237662843678</v>
      </c>
      <c r="T70" s="142">
        <f t="shared" ref="T70:T78" si="133">20/COS(ATAN((N70+R70-Q70)/H70))</f>
        <v>22.720399274298607</v>
      </c>
      <c r="U70" s="143">
        <f t="shared" si="116"/>
        <v>3.5450917830947986</v>
      </c>
      <c r="V70" s="144">
        <f t="shared" ref="V70:V78" si="134">(P70*J70*(F70^2-G70^2)/2+J70*(F70^3-G70^3)/(6*U70))/1000000</f>
        <v>2.022608466863876</v>
      </c>
      <c r="W70" s="144">
        <f>(J70*(P70+S70+T70)*(F70-G70)*60+J70*(F70^2-G70^2)*60/(2*U70))/1000000</f>
        <v>1.6473425627810283</v>
      </c>
      <c r="X70" s="145">
        <v>0</v>
      </c>
      <c r="Y70" s="146">
        <f>X70+D70</f>
        <v>5</v>
      </c>
      <c r="Z70" s="182">
        <f t="shared" si="102"/>
        <v>180.25</v>
      </c>
      <c r="AA70" s="182">
        <f t="shared" si="103"/>
        <v>0</v>
      </c>
      <c r="AB70" s="143">
        <f t="shared" si="104"/>
        <v>1.75</v>
      </c>
      <c r="AC70" s="141">
        <f t="shared" ref="AC70:AC78" si="135">40/COS(ABS(X70)*PI()/180)</f>
        <v>40</v>
      </c>
      <c r="AD70" s="141">
        <f t="shared" si="105"/>
        <v>92</v>
      </c>
      <c r="AE70" s="141">
        <f t="shared" si="106"/>
        <v>66.25</v>
      </c>
      <c r="AF70" s="142">
        <f t="shared" ref="AF70:AF78" si="136">30/COS(X70*PI()/180)</f>
        <v>30</v>
      </c>
      <c r="AG70" s="142">
        <f t="shared" ref="AG70:AG78" si="137">IF(X70&gt;0,20/COS(ATAN((AA70+AE70-AD70)/H70)),20/COS(ATAN((AA70-AE70+AD70)/H70)))</f>
        <v>20.203050891044214</v>
      </c>
      <c r="AH70" s="147">
        <f t="shared" si="107"/>
        <v>4</v>
      </c>
      <c r="AI70" s="144">
        <f t="shared" si="108"/>
        <v>1.7001255104166666</v>
      </c>
      <c r="AJ70" s="144">
        <f t="shared" ref="AJ70:AJ78" si="138">(J70*(AC70+AF70+AG70)*(F70-G70)*60+J70*(F70^2-G70^2)*60/(2*AH70))/1000000</f>
        <v>1.3986828703866434</v>
      </c>
      <c r="AK70" s="148">
        <f t="shared" ref="AK70:AK78" si="139">(0.2*0.4-0.05*0.05/2)*(I70/100+0.1)</f>
        <v>0.1832212990919718</v>
      </c>
      <c r="AL70" s="183">
        <f t="shared" si="109"/>
        <v>0.99724896633980431</v>
      </c>
      <c r="AM70" s="183">
        <f t="shared" ref="AM70:AM78" si="140">0.6*0.6*(I70/100+0.2)</f>
        <v>0.87358308156329945</v>
      </c>
      <c r="AN70" s="149">
        <f>IF(X70&gt;0,(E70+E70+N70+AA70)*H70/2/10000*0.4+(E70+N70+AA70+R70+T70+AE70+AG70)/100*2*0.4,(E70+E70+N70-AA70)*H70/2/10000*0.4+(E70+N70-AA70+R70+T70+AE70+AG70)/100*2*0.4)</f>
        <v>4.8669277942144795</v>
      </c>
      <c r="AO70" s="150">
        <f>IF(X70&gt;0,(E70+N70+AA70+R70+T70+AE70+AG70)/100*0.8*0.4,(E70+N70-AA70+R70+T70+AE70+AG70)/100*0.8*0.4)</f>
        <v>1.4042728242505551</v>
      </c>
    </row>
    <row r="71" spans="1:41" ht="26.1" customHeight="1" thickBot="1">
      <c r="A71" s="140"/>
      <c r="B71" s="225"/>
      <c r="C71" s="117">
        <v>125</v>
      </c>
      <c r="D71" s="117">
        <v>10</v>
      </c>
      <c r="E71" s="117">
        <v>125</v>
      </c>
      <c r="F71" s="107">
        <f t="shared" si="110"/>
        <v>208</v>
      </c>
      <c r="G71" s="117">
        <f t="shared" si="130"/>
        <v>105</v>
      </c>
      <c r="H71" s="182">
        <f t="shared" si="96"/>
        <v>180.25</v>
      </c>
      <c r="I71" s="182">
        <f t="shared" si="131"/>
        <v>222.66196710091648</v>
      </c>
      <c r="J71" s="117">
        <f t="shared" ref="J71:J78" si="141">J70</f>
        <v>1.75</v>
      </c>
      <c r="K71" s="119">
        <v>35</v>
      </c>
      <c r="L71" s="117">
        <f t="shared" si="126"/>
        <v>25</v>
      </c>
      <c r="M71" s="182">
        <f t="shared" si="97"/>
        <v>220.04461962425245</v>
      </c>
      <c r="N71" s="182">
        <f t="shared" si="98"/>
        <v>126.21240876230017</v>
      </c>
      <c r="O71" s="132">
        <f t="shared" si="99"/>
        <v>2.1363555303325481</v>
      </c>
      <c r="P71" s="141">
        <f t="shared" si="100"/>
        <v>48.830983550458242</v>
      </c>
      <c r="Q71" s="141">
        <f t="shared" si="101"/>
        <v>107.50365346322984</v>
      </c>
      <c r="R71" s="141">
        <f t="shared" si="113"/>
        <v>78.449398650655439</v>
      </c>
      <c r="S71" s="142">
        <f t="shared" si="132"/>
        <v>36.623237662843678</v>
      </c>
      <c r="T71" s="142">
        <f t="shared" si="133"/>
        <v>22.720399274298607</v>
      </c>
      <c r="U71" s="143">
        <f t="shared" si="116"/>
        <v>3.5450917830947986</v>
      </c>
      <c r="V71" s="144">
        <f t="shared" si="134"/>
        <v>2.022608466863876</v>
      </c>
      <c r="W71" s="144">
        <f t="shared" ref="W71:W78" si="142">(J71*(P71+S71+T71)*(F71-G71)*60+J71*(F71^2-G71^2)*60/(2*U71))/1000000</f>
        <v>1.6473425627810283</v>
      </c>
      <c r="X71" s="145">
        <v>0</v>
      </c>
      <c r="Y71" s="146">
        <f>X71+D71</f>
        <v>10</v>
      </c>
      <c r="Z71" s="182">
        <f t="shared" si="102"/>
        <v>180.25</v>
      </c>
      <c r="AA71" s="182">
        <f t="shared" si="103"/>
        <v>0</v>
      </c>
      <c r="AB71" s="143">
        <f t="shared" si="104"/>
        <v>1.75</v>
      </c>
      <c r="AC71" s="141">
        <f t="shared" si="135"/>
        <v>40</v>
      </c>
      <c r="AD71" s="141">
        <f t="shared" si="105"/>
        <v>92</v>
      </c>
      <c r="AE71" s="141">
        <f t="shared" si="106"/>
        <v>66.25</v>
      </c>
      <c r="AF71" s="142">
        <f t="shared" si="136"/>
        <v>30</v>
      </c>
      <c r="AG71" s="142">
        <f t="shared" si="137"/>
        <v>20.203050891044214</v>
      </c>
      <c r="AH71" s="147">
        <f t="shared" si="107"/>
        <v>4</v>
      </c>
      <c r="AI71" s="144">
        <f t="shared" si="108"/>
        <v>1.7001255104166666</v>
      </c>
      <c r="AJ71" s="144">
        <f t="shared" si="138"/>
        <v>1.3986828703866434</v>
      </c>
      <c r="AK71" s="148">
        <f t="shared" si="139"/>
        <v>0.1832212990919718</v>
      </c>
      <c r="AL71" s="183">
        <f t="shared" si="109"/>
        <v>0.99724896633980431</v>
      </c>
      <c r="AM71" s="183">
        <f t="shared" si="140"/>
        <v>0.87358308156329945</v>
      </c>
      <c r="AN71" s="149">
        <f>IF(X71&gt;0,(E71+E71+N71+AA71)*H71/2/10000*0.4+(E71+N71+AA71+R71+T71+AE71+AG71)/100*2*0.4,(E71+E71+N71-AA71)*H71/2/10000*0.4+(E71+N71-AA71+R71+T71+AE71+AG71)/100*2*0.4)</f>
        <v>4.8669277942144795</v>
      </c>
      <c r="AO71" s="150">
        <f>IF(X71&gt;0,(E71+N71+AA71+R71+T71+AE71+AG71)/100*0.8*0.4,(E71+N71-AA71+R71+T71+AE71+AG71)/100*0.8*0.4)</f>
        <v>1.4042728242505551</v>
      </c>
    </row>
    <row r="72" spans="1:41" ht="26.1" customHeight="1" thickBot="1">
      <c r="A72" s="140"/>
      <c r="B72" s="225"/>
      <c r="C72" s="117">
        <v>125</v>
      </c>
      <c r="D72" s="117">
        <v>15</v>
      </c>
      <c r="E72" s="117">
        <v>125</v>
      </c>
      <c r="F72" s="107">
        <f t="shared" si="110"/>
        <v>208</v>
      </c>
      <c r="G72" s="117">
        <f t="shared" si="130"/>
        <v>105</v>
      </c>
      <c r="H72" s="182">
        <f t="shared" si="96"/>
        <v>180.25</v>
      </c>
      <c r="I72" s="182">
        <f t="shared" si="131"/>
        <v>222.66196710091648</v>
      </c>
      <c r="J72" s="117">
        <f t="shared" si="141"/>
        <v>1.75</v>
      </c>
      <c r="K72" s="119">
        <v>35</v>
      </c>
      <c r="L72" s="117">
        <f>K72-D72</f>
        <v>20</v>
      </c>
      <c r="M72" s="182">
        <f t="shared" si="97"/>
        <v>220.04461962425245</v>
      </c>
      <c r="N72" s="182">
        <f t="shared" si="98"/>
        <v>126.21240876230017</v>
      </c>
      <c r="O72" s="132">
        <f t="shared" si="99"/>
        <v>2.1363555303325481</v>
      </c>
      <c r="P72" s="141">
        <f t="shared" si="100"/>
        <v>48.830983550458242</v>
      </c>
      <c r="Q72" s="141">
        <f t="shared" si="101"/>
        <v>107.50365346322984</v>
      </c>
      <c r="R72" s="141">
        <f t="shared" si="113"/>
        <v>78.449398650655439</v>
      </c>
      <c r="S72" s="142">
        <f t="shared" si="132"/>
        <v>36.623237662843678</v>
      </c>
      <c r="T72" s="142">
        <f t="shared" si="133"/>
        <v>22.720399274298607</v>
      </c>
      <c r="U72" s="143">
        <f t="shared" si="116"/>
        <v>3.5450917830947986</v>
      </c>
      <c r="V72" s="144">
        <f t="shared" si="134"/>
        <v>2.022608466863876</v>
      </c>
      <c r="W72" s="144">
        <f t="shared" si="142"/>
        <v>1.6473425627810283</v>
      </c>
      <c r="X72" s="145">
        <v>0</v>
      </c>
      <c r="Y72" s="146">
        <f>X72+D72</f>
        <v>15</v>
      </c>
      <c r="Z72" s="182">
        <f t="shared" si="102"/>
        <v>180.25</v>
      </c>
      <c r="AA72" s="182">
        <f t="shared" si="103"/>
        <v>0</v>
      </c>
      <c r="AB72" s="143">
        <f t="shared" si="104"/>
        <v>1.75</v>
      </c>
      <c r="AC72" s="141">
        <f t="shared" si="135"/>
        <v>40</v>
      </c>
      <c r="AD72" s="141">
        <f t="shared" si="105"/>
        <v>92</v>
      </c>
      <c r="AE72" s="141">
        <f t="shared" si="106"/>
        <v>66.25</v>
      </c>
      <c r="AF72" s="142">
        <f t="shared" si="136"/>
        <v>30</v>
      </c>
      <c r="AG72" s="142">
        <f t="shared" si="137"/>
        <v>20.203050891044214</v>
      </c>
      <c r="AH72" s="147">
        <f t="shared" si="107"/>
        <v>4</v>
      </c>
      <c r="AI72" s="144">
        <f t="shared" si="108"/>
        <v>1.7001255104166666</v>
      </c>
      <c r="AJ72" s="144">
        <f t="shared" si="138"/>
        <v>1.3986828703866434</v>
      </c>
      <c r="AK72" s="148">
        <f t="shared" si="139"/>
        <v>0.1832212990919718</v>
      </c>
      <c r="AL72" s="183">
        <f t="shared" si="109"/>
        <v>0.99724896633980431</v>
      </c>
      <c r="AM72" s="183">
        <f t="shared" si="140"/>
        <v>0.87358308156329945</v>
      </c>
      <c r="AN72" s="149">
        <f>IF(X72&gt;0,(E72+E72+N72+AA72)*H72/2/10000*0.4+(E72+N72+AA72+R72+T72+AE72+AG72)/100*2*0.4,(E72+E72+N72-AA72)*H72/2/10000*0.4+(E72+N72-AA72+R72+T72+AE72+AG72)/100*2*0.4)</f>
        <v>4.8669277942144795</v>
      </c>
      <c r="AO72" s="150">
        <f>IF(X72&gt;0,(E72+N72+AA72+R72+T72+AE72+AG72)/100*0.8*0.4,(E72+N72-AA72+R72+T72+AE72+AG72)/100*0.8*0.4)</f>
        <v>1.4042728242505551</v>
      </c>
    </row>
    <row r="73" spans="1:41" ht="26.1" customHeight="1" thickBot="1">
      <c r="B73" s="225"/>
      <c r="C73" s="117">
        <v>125</v>
      </c>
      <c r="D73" s="117">
        <v>20</v>
      </c>
      <c r="E73" s="117">
        <v>125</v>
      </c>
      <c r="F73" s="107">
        <f t="shared" si="110"/>
        <v>208</v>
      </c>
      <c r="G73" s="117">
        <f t="shared" si="130"/>
        <v>105</v>
      </c>
      <c r="H73" s="182">
        <f t="shared" si="96"/>
        <v>180.25</v>
      </c>
      <c r="I73" s="182">
        <f t="shared" si="131"/>
        <v>222.66196710091648</v>
      </c>
      <c r="J73" s="117">
        <f t="shared" si="141"/>
        <v>1.75</v>
      </c>
      <c r="K73" s="119">
        <v>35</v>
      </c>
      <c r="L73" s="117">
        <f t="shared" ref="L73:L84" si="143">K73-D73</f>
        <v>15</v>
      </c>
      <c r="M73" s="182">
        <f t="shared" si="97"/>
        <v>220.04461962425245</v>
      </c>
      <c r="N73" s="182">
        <f t="shared" si="98"/>
        <v>126.21240876230017</v>
      </c>
      <c r="O73" s="132">
        <f t="shared" si="99"/>
        <v>2.1363555303325481</v>
      </c>
      <c r="P73" s="141">
        <f t="shared" si="100"/>
        <v>48.830983550458242</v>
      </c>
      <c r="Q73" s="141">
        <f t="shared" si="101"/>
        <v>107.50365346322984</v>
      </c>
      <c r="R73" s="141">
        <f t="shared" si="113"/>
        <v>78.449398650655439</v>
      </c>
      <c r="S73" s="142">
        <f t="shared" si="132"/>
        <v>36.623237662843678</v>
      </c>
      <c r="T73" s="142">
        <f t="shared" si="133"/>
        <v>22.720399274298607</v>
      </c>
      <c r="U73" s="143">
        <f t="shared" si="116"/>
        <v>3.5450917830947986</v>
      </c>
      <c r="V73" s="144">
        <f t="shared" si="134"/>
        <v>2.022608466863876</v>
      </c>
      <c r="W73" s="144">
        <f t="shared" si="142"/>
        <v>1.6473425627810283</v>
      </c>
      <c r="X73" s="145">
        <v>0</v>
      </c>
      <c r="Y73" s="146">
        <f t="shared" ref="Y73:Y78" si="144">X73+D73</f>
        <v>20</v>
      </c>
      <c r="Z73" s="182">
        <f t="shared" si="102"/>
        <v>180.25</v>
      </c>
      <c r="AA73" s="182">
        <f t="shared" si="103"/>
        <v>0</v>
      </c>
      <c r="AB73" s="143">
        <f t="shared" si="104"/>
        <v>1.75</v>
      </c>
      <c r="AC73" s="141">
        <f t="shared" si="135"/>
        <v>40</v>
      </c>
      <c r="AD73" s="141">
        <f t="shared" si="105"/>
        <v>92</v>
      </c>
      <c r="AE73" s="141">
        <f t="shared" si="106"/>
        <v>66.25</v>
      </c>
      <c r="AF73" s="142">
        <f t="shared" si="136"/>
        <v>30</v>
      </c>
      <c r="AG73" s="142">
        <f t="shared" si="137"/>
        <v>20.203050891044214</v>
      </c>
      <c r="AH73" s="147">
        <f t="shared" si="107"/>
        <v>4</v>
      </c>
      <c r="AI73" s="144">
        <f t="shared" si="108"/>
        <v>1.7001255104166666</v>
      </c>
      <c r="AJ73" s="144">
        <f t="shared" si="138"/>
        <v>1.3986828703866434</v>
      </c>
      <c r="AK73" s="148">
        <f t="shared" si="139"/>
        <v>0.1832212990919718</v>
      </c>
      <c r="AL73" s="183">
        <f t="shared" si="109"/>
        <v>0.99724896633980431</v>
      </c>
      <c r="AM73" s="183">
        <f t="shared" si="140"/>
        <v>0.87358308156329945</v>
      </c>
      <c r="AN73" s="149">
        <f t="shared" ref="AN73:AN78" si="145">IF(X73&gt;0,(E73+E73+N73+AA73)*H73/2/10000*0.4+(E73+N73+AA73+R73+T73+AE73+AG73)/100*2*0.4,(E73+E73+N73-AA73)*H73/2/10000*0.4+(E73+N73-AA73+R73+T73+AE73+AG73)/100*2*0.4)</f>
        <v>4.8669277942144795</v>
      </c>
      <c r="AO73" s="150">
        <f t="shared" ref="AO73:AO78" si="146">IF(X73&gt;0,(E73+N73+AA73+R73+T73+AE73+AG73)/100*0.8*0.4,(E73+N73-AA73+R73+T73+AE73+AG73)/100*0.8*0.4)</f>
        <v>1.4042728242505551</v>
      </c>
    </row>
    <row r="74" spans="1:41" ht="26.1" customHeight="1" thickBot="1">
      <c r="B74" s="225"/>
      <c r="C74" s="117">
        <v>125</v>
      </c>
      <c r="D74" s="117">
        <v>25</v>
      </c>
      <c r="E74" s="117">
        <v>125</v>
      </c>
      <c r="F74" s="107">
        <f t="shared" si="110"/>
        <v>208</v>
      </c>
      <c r="G74" s="117">
        <f t="shared" si="130"/>
        <v>105</v>
      </c>
      <c r="H74" s="182">
        <f t="shared" si="96"/>
        <v>180.25</v>
      </c>
      <c r="I74" s="182">
        <f t="shared" si="131"/>
        <v>264.47574364968784</v>
      </c>
      <c r="J74" s="117">
        <f t="shared" si="141"/>
        <v>1.75</v>
      </c>
      <c r="K74" s="119">
        <v>55</v>
      </c>
      <c r="L74" s="117">
        <f t="shared" si="143"/>
        <v>30</v>
      </c>
      <c r="M74" s="182">
        <f t="shared" si="97"/>
        <v>314.2562849107029</v>
      </c>
      <c r="N74" s="182">
        <f t="shared" si="98"/>
        <v>257.42367821526614</v>
      </c>
      <c r="O74" s="132">
        <f t="shared" si="99"/>
        <v>3.0510318923369213</v>
      </c>
      <c r="P74" s="141">
        <f t="shared" si="100"/>
        <v>69.737871824843907</v>
      </c>
      <c r="Q74" s="141">
        <f t="shared" si="101"/>
        <v>150.89943896300872</v>
      </c>
      <c r="R74" s="141">
        <f t="shared" si="113"/>
        <v>110.70885523593671</v>
      </c>
      <c r="S74" s="142">
        <f t="shared" si="132"/>
        <v>52.303403868632934</v>
      </c>
      <c r="T74" s="142">
        <f t="shared" si="133"/>
        <v>31.320605372037956</v>
      </c>
      <c r="U74" s="143">
        <f t="shared" si="116"/>
        <v>2.5627893513430156</v>
      </c>
      <c r="V74" s="144">
        <f t="shared" si="134"/>
        <v>2.8596477868704935</v>
      </c>
      <c r="W74" s="144">
        <f t="shared" si="142"/>
        <v>2.3190405108186534</v>
      </c>
      <c r="X74" s="151">
        <v>-20</v>
      </c>
      <c r="Y74" s="146">
        <f t="shared" si="144"/>
        <v>5</v>
      </c>
      <c r="Z74" s="182">
        <f t="shared" si="102"/>
        <v>191.81804348878316</v>
      </c>
      <c r="AA74" s="182">
        <f t="shared" si="103"/>
        <v>65.605634726482975</v>
      </c>
      <c r="AB74" s="143">
        <f t="shared" si="104"/>
        <v>1.8623111018328462</v>
      </c>
      <c r="AC74" s="141">
        <f t="shared" si="135"/>
        <v>42.567110899036486</v>
      </c>
      <c r="AD74" s="141">
        <f t="shared" si="105"/>
        <v>100.74702695764697</v>
      </c>
      <c r="AE74" s="141">
        <f t="shared" si="106"/>
        <v>71.936780063238885</v>
      </c>
      <c r="AF74" s="142">
        <f t="shared" si="136"/>
        <v>31.925333174277363</v>
      </c>
      <c r="AG74" s="142">
        <f t="shared" si="137"/>
        <v>22.577615946243231</v>
      </c>
      <c r="AH74" s="147">
        <f t="shared" si="107"/>
        <v>3.5751168803760511</v>
      </c>
      <c r="AI74" s="144">
        <f t="shared" si="108"/>
        <v>1.8404920772718969</v>
      </c>
      <c r="AJ74" s="144">
        <f t="shared" si="138"/>
        <v>1.5232370812038705</v>
      </c>
      <c r="AK74" s="148">
        <f t="shared" si="139"/>
        <v>0.21614964812412923</v>
      </c>
      <c r="AL74" s="183">
        <f t="shared" si="109"/>
        <v>1.3451395872255816</v>
      </c>
      <c r="AM74" s="183">
        <f t="shared" si="140"/>
        <v>1.0241126771388762</v>
      </c>
      <c r="AN74" s="149">
        <f t="shared" si="145"/>
        <v>6.0196492476269823</v>
      </c>
      <c r="AO74" s="150">
        <f t="shared" si="146"/>
        <v>1.7707580803399676</v>
      </c>
    </row>
    <row r="75" spans="1:41" ht="26.1" customHeight="1" thickBot="1">
      <c r="B75" s="225"/>
      <c r="C75" s="117">
        <v>125</v>
      </c>
      <c r="D75" s="117">
        <v>30</v>
      </c>
      <c r="E75" s="117">
        <v>125</v>
      </c>
      <c r="F75" s="107">
        <f t="shared" si="110"/>
        <v>208</v>
      </c>
      <c r="G75" s="117">
        <f t="shared" si="130"/>
        <v>105</v>
      </c>
      <c r="H75" s="182">
        <f t="shared" si="96"/>
        <v>180.25</v>
      </c>
      <c r="I75" s="182">
        <f t="shared" si="131"/>
        <v>264.47574364968784</v>
      </c>
      <c r="J75" s="117">
        <f t="shared" si="141"/>
        <v>1.75</v>
      </c>
      <c r="K75" s="119">
        <v>55</v>
      </c>
      <c r="L75" s="117">
        <f t="shared" si="143"/>
        <v>25</v>
      </c>
      <c r="M75" s="182">
        <f t="shared" si="97"/>
        <v>314.2562849107029</v>
      </c>
      <c r="N75" s="182">
        <f t="shared" si="98"/>
        <v>257.42367821526614</v>
      </c>
      <c r="O75" s="132">
        <f t="shared" si="99"/>
        <v>3.0510318923369213</v>
      </c>
      <c r="P75" s="141">
        <f t="shared" si="100"/>
        <v>69.737871824843907</v>
      </c>
      <c r="Q75" s="141">
        <f t="shared" si="101"/>
        <v>150.89943896300872</v>
      </c>
      <c r="R75" s="141">
        <f t="shared" si="113"/>
        <v>110.70885523593671</v>
      </c>
      <c r="S75" s="142">
        <f t="shared" si="132"/>
        <v>52.303403868632934</v>
      </c>
      <c r="T75" s="142">
        <f t="shared" si="133"/>
        <v>31.320605372037956</v>
      </c>
      <c r="U75" s="143">
        <f t="shared" si="116"/>
        <v>2.5627893513430156</v>
      </c>
      <c r="V75" s="144">
        <f t="shared" si="134"/>
        <v>2.8596477868704935</v>
      </c>
      <c r="W75" s="144">
        <f t="shared" si="142"/>
        <v>2.3190405108186534</v>
      </c>
      <c r="X75" s="151">
        <v>-20</v>
      </c>
      <c r="Y75" s="146">
        <f t="shared" si="144"/>
        <v>10</v>
      </c>
      <c r="Z75" s="182">
        <f t="shared" si="102"/>
        <v>191.81804348878316</v>
      </c>
      <c r="AA75" s="182">
        <f t="shared" si="103"/>
        <v>65.605634726482975</v>
      </c>
      <c r="AB75" s="143">
        <f t="shared" si="104"/>
        <v>1.8623111018328462</v>
      </c>
      <c r="AC75" s="141">
        <f t="shared" si="135"/>
        <v>42.567110899036486</v>
      </c>
      <c r="AD75" s="141">
        <f t="shared" si="105"/>
        <v>100.74702695764697</v>
      </c>
      <c r="AE75" s="141">
        <f t="shared" si="106"/>
        <v>71.936780063238885</v>
      </c>
      <c r="AF75" s="142">
        <f t="shared" si="136"/>
        <v>31.925333174277363</v>
      </c>
      <c r="AG75" s="142">
        <f t="shared" si="137"/>
        <v>22.577615946243231</v>
      </c>
      <c r="AH75" s="147">
        <f t="shared" si="107"/>
        <v>3.5751168803760511</v>
      </c>
      <c r="AI75" s="144">
        <f t="shared" si="108"/>
        <v>1.8404920772718969</v>
      </c>
      <c r="AJ75" s="144">
        <f t="shared" si="138"/>
        <v>1.5232370812038705</v>
      </c>
      <c r="AK75" s="148">
        <f t="shared" si="139"/>
        <v>0.21614964812412923</v>
      </c>
      <c r="AL75" s="183">
        <f t="shared" si="109"/>
        <v>1.3451395872255816</v>
      </c>
      <c r="AM75" s="183">
        <f t="shared" si="140"/>
        <v>1.0241126771388762</v>
      </c>
      <c r="AN75" s="149">
        <f t="shared" si="145"/>
        <v>6.0196492476269823</v>
      </c>
      <c r="AO75" s="150">
        <f t="shared" si="146"/>
        <v>1.7707580803399676</v>
      </c>
    </row>
    <row r="76" spans="1:41" ht="26.1" customHeight="1" thickBot="1">
      <c r="B76" s="225"/>
      <c r="C76" s="117">
        <v>125</v>
      </c>
      <c r="D76" s="117">
        <v>35</v>
      </c>
      <c r="E76" s="117">
        <v>125</v>
      </c>
      <c r="F76" s="107">
        <f t="shared" si="110"/>
        <v>208</v>
      </c>
      <c r="G76" s="117">
        <f t="shared" si="130"/>
        <v>105</v>
      </c>
      <c r="H76" s="182">
        <f t="shared" si="96"/>
        <v>180.25</v>
      </c>
      <c r="I76" s="182">
        <f t="shared" si="131"/>
        <v>264.47574364968784</v>
      </c>
      <c r="J76" s="117">
        <f t="shared" si="141"/>
        <v>1.75</v>
      </c>
      <c r="K76" s="119">
        <v>55</v>
      </c>
      <c r="L76" s="117">
        <f t="shared" si="143"/>
        <v>20</v>
      </c>
      <c r="M76" s="182">
        <f t="shared" si="97"/>
        <v>314.2562849107029</v>
      </c>
      <c r="N76" s="182">
        <f t="shared" si="98"/>
        <v>257.42367821526614</v>
      </c>
      <c r="O76" s="132">
        <f t="shared" si="99"/>
        <v>3.0510318923369213</v>
      </c>
      <c r="P76" s="141">
        <f t="shared" si="100"/>
        <v>69.737871824843907</v>
      </c>
      <c r="Q76" s="141">
        <f t="shared" si="101"/>
        <v>150.89943896300872</v>
      </c>
      <c r="R76" s="141">
        <f t="shared" si="113"/>
        <v>110.70885523593671</v>
      </c>
      <c r="S76" s="142">
        <f t="shared" si="132"/>
        <v>52.303403868632934</v>
      </c>
      <c r="T76" s="142">
        <f t="shared" si="133"/>
        <v>31.320605372037956</v>
      </c>
      <c r="U76" s="143">
        <f t="shared" si="116"/>
        <v>2.5627893513430156</v>
      </c>
      <c r="V76" s="144">
        <f t="shared" si="134"/>
        <v>2.8596477868704935</v>
      </c>
      <c r="W76" s="144">
        <f t="shared" si="142"/>
        <v>2.3190405108186534</v>
      </c>
      <c r="X76" s="151">
        <v>-20</v>
      </c>
      <c r="Y76" s="146">
        <f t="shared" si="144"/>
        <v>15</v>
      </c>
      <c r="Z76" s="182">
        <f t="shared" si="102"/>
        <v>191.81804348878316</v>
      </c>
      <c r="AA76" s="182">
        <f t="shared" si="103"/>
        <v>65.605634726482975</v>
      </c>
      <c r="AB76" s="143">
        <f t="shared" si="104"/>
        <v>1.8623111018328462</v>
      </c>
      <c r="AC76" s="141">
        <f t="shared" si="135"/>
        <v>42.567110899036486</v>
      </c>
      <c r="AD76" s="141">
        <f t="shared" si="105"/>
        <v>100.74702695764697</v>
      </c>
      <c r="AE76" s="141">
        <f t="shared" si="106"/>
        <v>71.936780063238885</v>
      </c>
      <c r="AF76" s="142">
        <f t="shared" si="136"/>
        <v>31.925333174277363</v>
      </c>
      <c r="AG76" s="142">
        <f t="shared" si="137"/>
        <v>22.577615946243231</v>
      </c>
      <c r="AH76" s="147">
        <f t="shared" si="107"/>
        <v>3.5751168803760511</v>
      </c>
      <c r="AI76" s="144">
        <f t="shared" si="108"/>
        <v>1.8404920772718969</v>
      </c>
      <c r="AJ76" s="144">
        <f t="shared" si="138"/>
        <v>1.5232370812038705</v>
      </c>
      <c r="AK76" s="148">
        <f t="shared" si="139"/>
        <v>0.21614964812412923</v>
      </c>
      <c r="AL76" s="183">
        <f t="shared" si="109"/>
        <v>1.3451395872255816</v>
      </c>
      <c r="AM76" s="183">
        <f t="shared" si="140"/>
        <v>1.0241126771388762</v>
      </c>
      <c r="AN76" s="149">
        <f t="shared" si="145"/>
        <v>6.0196492476269823</v>
      </c>
      <c r="AO76" s="150">
        <f t="shared" si="146"/>
        <v>1.7707580803399676</v>
      </c>
    </row>
    <row r="77" spans="1:41" ht="26.1" customHeight="1" thickBot="1">
      <c r="B77" s="225"/>
      <c r="C77" s="117">
        <v>125</v>
      </c>
      <c r="D77" s="117">
        <v>40</v>
      </c>
      <c r="E77" s="117">
        <v>125</v>
      </c>
      <c r="F77" s="107">
        <f t="shared" si="110"/>
        <v>208</v>
      </c>
      <c r="G77" s="117">
        <f t="shared" si="130"/>
        <v>105</v>
      </c>
      <c r="H77" s="182">
        <f t="shared" si="96"/>
        <v>180.25</v>
      </c>
      <c r="I77" s="182">
        <f t="shared" si="131"/>
        <v>264.47574364968784</v>
      </c>
      <c r="J77" s="117">
        <f t="shared" si="141"/>
        <v>1.75</v>
      </c>
      <c r="K77" s="119">
        <v>55</v>
      </c>
      <c r="L77" s="117">
        <f t="shared" si="143"/>
        <v>15</v>
      </c>
      <c r="M77" s="182">
        <f t="shared" si="97"/>
        <v>314.2562849107029</v>
      </c>
      <c r="N77" s="182">
        <f t="shared" si="98"/>
        <v>257.42367821526614</v>
      </c>
      <c r="O77" s="132">
        <f t="shared" si="99"/>
        <v>3.0510318923369213</v>
      </c>
      <c r="P77" s="141">
        <f t="shared" si="100"/>
        <v>69.737871824843907</v>
      </c>
      <c r="Q77" s="141">
        <f t="shared" si="101"/>
        <v>150.89943896300872</v>
      </c>
      <c r="R77" s="141">
        <f t="shared" si="113"/>
        <v>110.70885523593671</v>
      </c>
      <c r="S77" s="142">
        <f t="shared" si="132"/>
        <v>52.303403868632934</v>
      </c>
      <c r="T77" s="142">
        <f t="shared" si="133"/>
        <v>31.320605372037956</v>
      </c>
      <c r="U77" s="143">
        <f t="shared" si="116"/>
        <v>2.5627893513430156</v>
      </c>
      <c r="V77" s="144">
        <f t="shared" si="134"/>
        <v>2.8596477868704935</v>
      </c>
      <c r="W77" s="144">
        <f t="shared" si="142"/>
        <v>2.3190405108186534</v>
      </c>
      <c r="X77" s="151">
        <v>-20</v>
      </c>
      <c r="Y77" s="146">
        <f t="shared" si="144"/>
        <v>20</v>
      </c>
      <c r="Z77" s="182">
        <f t="shared" si="102"/>
        <v>191.81804348878316</v>
      </c>
      <c r="AA77" s="182">
        <f t="shared" si="103"/>
        <v>65.605634726482975</v>
      </c>
      <c r="AB77" s="143">
        <f t="shared" si="104"/>
        <v>1.8623111018328462</v>
      </c>
      <c r="AC77" s="141">
        <f t="shared" si="135"/>
        <v>42.567110899036486</v>
      </c>
      <c r="AD77" s="141">
        <f t="shared" si="105"/>
        <v>100.74702695764697</v>
      </c>
      <c r="AE77" s="141">
        <f t="shared" si="106"/>
        <v>71.936780063238885</v>
      </c>
      <c r="AF77" s="142">
        <f t="shared" si="136"/>
        <v>31.925333174277363</v>
      </c>
      <c r="AG77" s="142">
        <f t="shared" si="137"/>
        <v>22.577615946243231</v>
      </c>
      <c r="AH77" s="147">
        <f t="shared" si="107"/>
        <v>3.5751168803760511</v>
      </c>
      <c r="AI77" s="144">
        <f t="shared" si="108"/>
        <v>1.8404920772718969</v>
      </c>
      <c r="AJ77" s="144">
        <f t="shared" si="138"/>
        <v>1.5232370812038705</v>
      </c>
      <c r="AK77" s="148">
        <f t="shared" si="139"/>
        <v>0.21614964812412923</v>
      </c>
      <c r="AL77" s="183">
        <f t="shared" si="109"/>
        <v>1.3451395872255816</v>
      </c>
      <c r="AM77" s="183">
        <f t="shared" si="140"/>
        <v>1.0241126771388762</v>
      </c>
      <c r="AN77" s="149">
        <f t="shared" si="145"/>
        <v>6.0196492476269823</v>
      </c>
      <c r="AO77" s="150">
        <f t="shared" si="146"/>
        <v>1.7707580803399676</v>
      </c>
    </row>
    <row r="78" spans="1:41" ht="26.1" customHeight="1" thickBot="1">
      <c r="B78" s="226"/>
      <c r="C78" s="153">
        <v>125</v>
      </c>
      <c r="D78" s="153">
        <v>45</v>
      </c>
      <c r="E78" s="117">
        <v>125</v>
      </c>
      <c r="F78" s="107">
        <f t="shared" si="110"/>
        <v>208</v>
      </c>
      <c r="G78" s="153">
        <f t="shared" si="130"/>
        <v>105</v>
      </c>
      <c r="H78" s="182">
        <f t="shared" si="96"/>
        <v>180.25</v>
      </c>
      <c r="I78" s="182">
        <f t="shared" si="131"/>
        <v>264.47574364968784</v>
      </c>
      <c r="J78" s="153">
        <f t="shared" si="141"/>
        <v>1.75</v>
      </c>
      <c r="K78" s="163">
        <v>55</v>
      </c>
      <c r="L78" s="153">
        <f t="shared" si="143"/>
        <v>10</v>
      </c>
      <c r="M78" s="182">
        <f t="shared" si="97"/>
        <v>314.2562849107029</v>
      </c>
      <c r="N78" s="182">
        <f t="shared" si="98"/>
        <v>257.42367821526614</v>
      </c>
      <c r="O78" s="132">
        <f t="shared" si="99"/>
        <v>3.0510318923369213</v>
      </c>
      <c r="P78" s="164">
        <f t="shared" si="100"/>
        <v>69.737871824843907</v>
      </c>
      <c r="Q78" s="164">
        <f t="shared" si="101"/>
        <v>150.89943896300872</v>
      </c>
      <c r="R78" s="164">
        <f t="shared" si="113"/>
        <v>110.70885523593671</v>
      </c>
      <c r="S78" s="165">
        <f t="shared" si="132"/>
        <v>52.303403868632934</v>
      </c>
      <c r="T78" s="165">
        <f t="shared" si="133"/>
        <v>31.320605372037956</v>
      </c>
      <c r="U78" s="166">
        <f t="shared" si="116"/>
        <v>2.5627893513430156</v>
      </c>
      <c r="V78" s="167">
        <f t="shared" si="134"/>
        <v>2.8596477868704935</v>
      </c>
      <c r="W78" s="167">
        <f t="shared" si="142"/>
        <v>2.3190405108186534</v>
      </c>
      <c r="X78" s="168">
        <v>-20</v>
      </c>
      <c r="Y78" s="169">
        <f t="shared" si="144"/>
        <v>25</v>
      </c>
      <c r="Z78" s="182">
        <f t="shared" si="102"/>
        <v>191.81804348878316</v>
      </c>
      <c r="AA78" s="182">
        <f t="shared" si="103"/>
        <v>65.605634726482975</v>
      </c>
      <c r="AB78" s="166">
        <f t="shared" si="104"/>
        <v>1.8623111018328462</v>
      </c>
      <c r="AC78" s="164">
        <f t="shared" si="135"/>
        <v>42.567110899036486</v>
      </c>
      <c r="AD78" s="164">
        <f t="shared" si="105"/>
        <v>100.74702695764697</v>
      </c>
      <c r="AE78" s="164">
        <f t="shared" si="106"/>
        <v>71.936780063238885</v>
      </c>
      <c r="AF78" s="165">
        <f t="shared" si="136"/>
        <v>31.925333174277363</v>
      </c>
      <c r="AG78" s="165">
        <f t="shared" si="137"/>
        <v>22.577615946243231</v>
      </c>
      <c r="AH78" s="170">
        <f t="shared" si="107"/>
        <v>3.5751168803760511</v>
      </c>
      <c r="AI78" s="167">
        <f t="shared" si="108"/>
        <v>1.8404920772718969</v>
      </c>
      <c r="AJ78" s="167">
        <f t="shared" si="138"/>
        <v>1.5232370812038705</v>
      </c>
      <c r="AK78" s="171">
        <f t="shared" si="139"/>
        <v>0.21614964812412923</v>
      </c>
      <c r="AL78" s="183">
        <f t="shared" si="109"/>
        <v>1.3451395872255816</v>
      </c>
      <c r="AM78" s="183">
        <f t="shared" si="140"/>
        <v>1.0241126771388762</v>
      </c>
      <c r="AN78" s="149">
        <f t="shared" si="145"/>
        <v>6.0196492476269823</v>
      </c>
      <c r="AO78" s="150">
        <f t="shared" si="146"/>
        <v>1.7707580803399676</v>
      </c>
    </row>
    <row r="79" spans="1:41" ht="26.1" customHeight="1" thickBot="1">
      <c r="A79" s="104"/>
      <c r="B79" s="105" t="s">
        <v>18</v>
      </c>
      <c r="C79" s="106" t="s">
        <v>18</v>
      </c>
      <c r="D79" s="210" t="s">
        <v>12</v>
      </c>
      <c r="E79" s="108" t="s">
        <v>21</v>
      </c>
      <c r="F79" s="221" t="s">
        <v>75</v>
      </c>
      <c r="G79" s="221" t="s">
        <v>76</v>
      </c>
      <c r="H79" s="223" t="s">
        <v>1</v>
      </c>
      <c r="I79" s="129" t="s">
        <v>17</v>
      </c>
      <c r="J79" s="223" t="s">
        <v>3</v>
      </c>
      <c r="K79" s="210" t="s">
        <v>27</v>
      </c>
      <c r="L79" s="210"/>
      <c r="M79" s="210"/>
      <c r="N79" s="210"/>
      <c r="O79" s="210"/>
      <c r="P79" s="210"/>
      <c r="Q79" s="210"/>
      <c r="R79" s="210"/>
      <c r="S79" s="210"/>
      <c r="T79" s="210"/>
      <c r="U79" s="210"/>
      <c r="V79" s="210"/>
      <c r="W79" s="210"/>
      <c r="X79" s="210" t="s">
        <v>28</v>
      </c>
      <c r="Y79" s="210"/>
      <c r="Z79" s="210"/>
      <c r="AA79" s="210"/>
      <c r="AB79" s="210"/>
      <c r="AC79" s="210"/>
      <c r="AD79" s="210"/>
      <c r="AE79" s="210"/>
      <c r="AF79" s="210"/>
      <c r="AG79" s="210"/>
      <c r="AH79" s="210"/>
      <c r="AI79" s="210"/>
      <c r="AJ79" s="210"/>
      <c r="AK79" s="211" t="s">
        <v>17</v>
      </c>
      <c r="AL79" s="211"/>
      <c r="AM79" s="211"/>
      <c r="AN79" s="108" t="s">
        <v>23</v>
      </c>
      <c r="AO79" s="212" t="s">
        <v>24</v>
      </c>
    </row>
    <row r="80" spans="1:41" ht="26.1" customHeight="1" thickBot="1">
      <c r="A80" s="104"/>
      <c r="B80" s="110" t="s">
        <v>19</v>
      </c>
      <c r="C80" s="111" t="s">
        <v>19</v>
      </c>
      <c r="D80" s="220"/>
      <c r="E80" s="113" t="s">
        <v>46</v>
      </c>
      <c r="F80" s="222"/>
      <c r="G80" s="222"/>
      <c r="H80" s="216"/>
      <c r="I80" s="129" t="s">
        <v>29</v>
      </c>
      <c r="J80" s="229"/>
      <c r="K80" s="116" t="s">
        <v>42</v>
      </c>
      <c r="L80" s="112" t="s">
        <v>43</v>
      </c>
      <c r="M80" s="114" t="s">
        <v>0</v>
      </c>
      <c r="N80" s="114" t="s">
        <v>2</v>
      </c>
      <c r="O80" s="114" t="s">
        <v>30</v>
      </c>
      <c r="P80" s="114" t="s">
        <v>4</v>
      </c>
      <c r="Q80" s="114" t="s">
        <v>36</v>
      </c>
      <c r="R80" s="114" t="s">
        <v>38</v>
      </c>
      <c r="S80" s="114" t="s">
        <v>5</v>
      </c>
      <c r="T80" s="114" t="s">
        <v>6</v>
      </c>
      <c r="U80" s="227" t="s">
        <v>7</v>
      </c>
      <c r="V80" s="117" t="s">
        <v>31</v>
      </c>
      <c r="W80" s="117" t="s">
        <v>32</v>
      </c>
      <c r="X80" s="116" t="s">
        <v>45</v>
      </c>
      <c r="Y80" s="112" t="s">
        <v>44</v>
      </c>
      <c r="Z80" s="114" t="s">
        <v>33</v>
      </c>
      <c r="AA80" s="114" t="s">
        <v>15</v>
      </c>
      <c r="AB80" s="118" t="s">
        <v>16</v>
      </c>
      <c r="AC80" s="114" t="s">
        <v>8</v>
      </c>
      <c r="AD80" s="114" t="s">
        <v>37</v>
      </c>
      <c r="AE80" s="114" t="s">
        <v>39</v>
      </c>
      <c r="AF80" s="114" t="s">
        <v>9</v>
      </c>
      <c r="AG80" s="114" t="s">
        <v>10</v>
      </c>
      <c r="AH80" s="214" t="s">
        <v>11</v>
      </c>
      <c r="AI80" s="117" t="s">
        <v>31</v>
      </c>
      <c r="AJ80" s="117" t="s">
        <v>32</v>
      </c>
      <c r="AK80" s="119" t="s">
        <v>22</v>
      </c>
      <c r="AL80" s="119" t="s">
        <v>25</v>
      </c>
      <c r="AM80" s="119" t="s">
        <v>26</v>
      </c>
      <c r="AN80" s="121" t="s">
        <v>14</v>
      </c>
      <c r="AO80" s="213"/>
    </row>
    <row r="81" spans="1:41" ht="29.45" customHeight="1" thickBot="1">
      <c r="A81" s="122"/>
      <c r="B81" s="123" t="s">
        <v>47</v>
      </c>
      <c r="C81" s="124" t="s">
        <v>47</v>
      </c>
      <c r="D81" s="113" t="s">
        <v>34</v>
      </c>
      <c r="E81" s="113" t="s">
        <v>20</v>
      </c>
      <c r="F81" s="113" t="s">
        <v>13</v>
      </c>
      <c r="G81" s="113" t="s">
        <v>13</v>
      </c>
      <c r="H81" s="113" t="s">
        <v>13</v>
      </c>
      <c r="I81" s="129" t="s">
        <v>13</v>
      </c>
      <c r="J81" s="216"/>
      <c r="K81" s="125" t="s">
        <v>34</v>
      </c>
      <c r="L81" s="113" t="s">
        <v>34</v>
      </c>
      <c r="M81" s="113" t="s">
        <v>13</v>
      </c>
      <c r="N81" s="113" t="s">
        <v>13</v>
      </c>
      <c r="O81" s="113"/>
      <c r="P81" s="113" t="s">
        <v>13</v>
      </c>
      <c r="Q81" s="113" t="s">
        <v>13</v>
      </c>
      <c r="R81" s="113" t="s">
        <v>13</v>
      </c>
      <c r="S81" s="113" t="s">
        <v>13</v>
      </c>
      <c r="T81" s="113" t="s">
        <v>13</v>
      </c>
      <c r="U81" s="228"/>
      <c r="V81" s="216" t="s">
        <v>35</v>
      </c>
      <c r="W81" s="216"/>
      <c r="X81" s="125" t="s">
        <v>34</v>
      </c>
      <c r="Y81" s="113" t="s">
        <v>34</v>
      </c>
      <c r="Z81" s="113" t="s">
        <v>13</v>
      </c>
      <c r="AA81" s="113" t="s">
        <v>13</v>
      </c>
      <c r="AB81" s="127"/>
      <c r="AC81" s="113" t="s">
        <v>13</v>
      </c>
      <c r="AD81" s="113" t="s">
        <v>13</v>
      </c>
      <c r="AE81" s="113" t="s">
        <v>13</v>
      </c>
      <c r="AF81" s="113" t="s">
        <v>13</v>
      </c>
      <c r="AG81" s="113" t="s">
        <v>13</v>
      </c>
      <c r="AH81" s="215"/>
      <c r="AI81" s="216" t="s">
        <v>35</v>
      </c>
      <c r="AJ81" s="216"/>
      <c r="AK81" s="128" t="s">
        <v>35</v>
      </c>
      <c r="AL81" s="217" t="s">
        <v>35</v>
      </c>
      <c r="AM81" s="218"/>
      <c r="AN81" s="202" t="s">
        <v>73</v>
      </c>
      <c r="AO81" s="203"/>
    </row>
    <row r="82" spans="1:41" ht="26.1" customHeight="1" thickBot="1">
      <c r="A82" s="122"/>
      <c r="B82" s="224">
        <v>150</v>
      </c>
      <c r="C82" s="107">
        <v>150</v>
      </c>
      <c r="D82" s="107">
        <v>0</v>
      </c>
      <c r="E82" s="107">
        <v>125</v>
      </c>
      <c r="F82" s="107">
        <f>C82+18+E82-60</f>
        <v>233</v>
      </c>
      <c r="G82" s="107">
        <f>C82-20</f>
        <v>130</v>
      </c>
      <c r="H82" s="182">
        <f t="shared" si="96"/>
        <v>180.25</v>
      </c>
      <c r="I82" s="182">
        <f>2*P82+E82</f>
        <v>217.37604307034013</v>
      </c>
      <c r="J82" s="107">
        <v>1.75</v>
      </c>
      <c r="K82" s="109">
        <v>30</v>
      </c>
      <c r="L82" s="107">
        <f t="shared" si="143"/>
        <v>30</v>
      </c>
      <c r="M82" s="182">
        <f t="shared" si="97"/>
        <v>208.13477204286008</v>
      </c>
      <c r="N82" s="182">
        <f t="shared" ref="N82:N101" si="147">H82*TAN(K82*PI()/180)</f>
        <v>104.06738602143004</v>
      </c>
      <c r="O82" s="132">
        <f t="shared" si="99"/>
        <v>2.0207259421636898</v>
      </c>
      <c r="P82" s="130">
        <f t="shared" si="100"/>
        <v>46.188021535170058</v>
      </c>
      <c r="Q82" s="130">
        <f t="shared" si="101"/>
        <v>108.96524080505537</v>
      </c>
      <c r="R82" s="130">
        <f t="shared" si="113"/>
        <v>81.213937866007356</v>
      </c>
      <c r="S82" s="129">
        <f>30/COS(K82*PI()/180)</f>
        <v>34.641016151377542</v>
      </c>
      <c r="T82" s="129">
        <f>20/COS(ATAN((N82+R82-Q82)/H82))</f>
        <v>21.718740840658871</v>
      </c>
      <c r="U82" s="132">
        <f t="shared" si="116"/>
        <v>3.7115374447904514</v>
      </c>
      <c r="V82" s="133">
        <f>(P82*J82*(F82^2-G82^2)/2+J82*(F82^3-G82^3)/(6*U82))/1000000</f>
        <v>2.3324426657253965</v>
      </c>
      <c r="W82" s="133">
        <f>(J82*(P82+S82+T82)*(F82-G82)*60+J82*(F82^2-G82^2)*60/(2*U82))/1000000</f>
        <v>1.6379246805326455</v>
      </c>
      <c r="X82" s="134">
        <v>30</v>
      </c>
      <c r="Y82" s="135">
        <f>X82+D82</f>
        <v>30</v>
      </c>
      <c r="Z82" s="182">
        <f t="shared" si="102"/>
        <v>208.13477204286008</v>
      </c>
      <c r="AA82" s="182">
        <f t="shared" ref="AA82:AA101" si="148">H82*TAN(ABS(X82)*PI()/180)</f>
        <v>104.06738602143004</v>
      </c>
      <c r="AB82" s="132">
        <f t="shared" si="104"/>
        <v>2.0207259421636898</v>
      </c>
      <c r="AC82" s="130">
        <f>40/COS(ABS(X82)*PI()/180)</f>
        <v>46.188021535170058</v>
      </c>
      <c r="AD82" s="130">
        <f t="shared" si="105"/>
        <v>108.96524080505537</v>
      </c>
      <c r="AE82" s="130">
        <f t="shared" si="106"/>
        <v>81.213937866007356</v>
      </c>
      <c r="AF82" s="129">
        <f>30/COS(X82*PI()/180)</f>
        <v>34.641016151377542</v>
      </c>
      <c r="AG82" s="129">
        <f>IF(X82&gt;0,20/COS(ATAN((AA82+AE82-AD82)/H82)),20/COS(ATAN((AA82-AE82+AD82)/H82)))</f>
        <v>21.718740840658871</v>
      </c>
      <c r="AH82" s="136">
        <f t="shared" si="107"/>
        <v>3.7115374447904514</v>
      </c>
      <c r="AI82" s="133">
        <f t="shared" si="108"/>
        <v>2.3324426657253965</v>
      </c>
      <c r="AJ82" s="133">
        <f>(J82*(AC82+AF82+AG82)*(F82-G82)*60+J82*(F82^2-G82^2)*60/(2*AH82))/1000000</f>
        <v>1.6379246805326455</v>
      </c>
      <c r="AK82" s="137">
        <f>(0.2*0.4-0.05*0.05/2)*(I82/100+0.1)</f>
        <v>0.17905863391789292</v>
      </c>
      <c r="AL82" s="183">
        <f t="shared" ref="AL82:AL101" si="149">(F82/100*I82/100-PI()*((E82+2*20)/100)^2/4)*40/100</f>
        <v>1.1706461214757489</v>
      </c>
      <c r="AM82" s="183">
        <f>0.6*0.6*(I82/100+0.2)</f>
        <v>0.85455375505322462</v>
      </c>
      <c r="AN82" s="138">
        <f>IF(X82&gt;0,(E82+E82+N82+AA82)*H82/2/10000*0.4+(E82+N82+AA82+R82+T82+AE82+AG82)/100*2*0.4,(E82+E82+N82-AA82)*H82/2/10000*0.4+(E82+N82-AA82+R82+T82+AE82+AG82)/100*2*0.4)</f>
        <v>5.9635768888640506</v>
      </c>
      <c r="AO82" s="139">
        <f>IF(X82&gt;0,(E82+N82+AA82+R82+T82+AE82+AG82)/100*0.8*0.4,(E82+N82-AA82+R82+T82+AE82+AG82)/100*0.8*0.4)</f>
        <v>1.7248004142598159</v>
      </c>
    </row>
    <row r="83" spans="1:41" ht="26.1" customHeight="1" thickBot="1">
      <c r="A83" s="140"/>
      <c r="B83" s="225"/>
      <c r="C83" s="117">
        <v>150</v>
      </c>
      <c r="D83" s="117">
        <v>5</v>
      </c>
      <c r="E83" s="117">
        <v>125</v>
      </c>
      <c r="F83" s="107">
        <f t="shared" ref="F83:F101" si="150">C83+18+E83-60</f>
        <v>233</v>
      </c>
      <c r="G83" s="117">
        <f t="shared" ref="G83:G91" si="151">C83-20</f>
        <v>130</v>
      </c>
      <c r="H83" s="182">
        <f t="shared" si="96"/>
        <v>180.25</v>
      </c>
      <c r="I83" s="182">
        <f t="shared" ref="I83:I91" si="152">2*P83+E83</f>
        <v>222.66196710091648</v>
      </c>
      <c r="J83" s="117">
        <f>J82</f>
        <v>1.75</v>
      </c>
      <c r="K83" s="119">
        <v>35</v>
      </c>
      <c r="L83" s="117">
        <f t="shared" si="143"/>
        <v>30</v>
      </c>
      <c r="M83" s="182">
        <f t="shared" si="97"/>
        <v>220.04461962425245</v>
      </c>
      <c r="N83" s="182">
        <f t="shared" si="147"/>
        <v>126.21240876230017</v>
      </c>
      <c r="O83" s="132">
        <f t="shared" si="99"/>
        <v>2.1363555303325481</v>
      </c>
      <c r="P83" s="141">
        <f t="shared" si="100"/>
        <v>48.830983550458242</v>
      </c>
      <c r="Q83" s="141">
        <f t="shared" si="101"/>
        <v>114.55565705851488</v>
      </c>
      <c r="R83" s="141">
        <f t="shared" si="113"/>
        <v>85.501402245940483</v>
      </c>
      <c r="S83" s="142">
        <f t="shared" ref="S83:S91" si="153">30/COS(K83*PI()/180)</f>
        <v>36.623237662843678</v>
      </c>
      <c r="T83" s="142">
        <f t="shared" ref="T83:T91" si="154">20/COS(ATAN((N83+R83-Q83)/H83))</f>
        <v>22.720399274298607</v>
      </c>
      <c r="U83" s="143">
        <f t="shared" si="116"/>
        <v>3.5450917830947986</v>
      </c>
      <c r="V83" s="144">
        <f t="shared" ref="V83:V91" si="155">(P83*J83*(F83^2-G83^2)/2+J83*(F83^3-G83^3)/(6*U83))/1000000</f>
        <v>2.4574729830086004</v>
      </c>
      <c r="W83" s="144">
        <f>(J83*(P83+S83+T83)*(F83-G83)*60+J83*(F83^2-G83^2)*60/(2*U83))/1000000</f>
        <v>1.723609981664036</v>
      </c>
      <c r="X83" s="145">
        <v>0</v>
      </c>
      <c r="Y83" s="146">
        <f>X83+D83</f>
        <v>5</v>
      </c>
      <c r="Z83" s="182">
        <f t="shared" si="102"/>
        <v>180.25</v>
      </c>
      <c r="AA83" s="182">
        <f t="shared" si="148"/>
        <v>0</v>
      </c>
      <c r="AB83" s="143">
        <f t="shared" si="104"/>
        <v>1.75</v>
      </c>
      <c r="AC83" s="141">
        <f t="shared" ref="AC83:AC91" si="156">40/COS(ABS(X83)*PI()/180)</f>
        <v>40</v>
      </c>
      <c r="AD83" s="141">
        <f t="shared" si="105"/>
        <v>98.25</v>
      </c>
      <c r="AE83" s="141">
        <f t="shared" si="106"/>
        <v>72.5</v>
      </c>
      <c r="AF83" s="142">
        <f t="shared" ref="AF83:AF91" si="157">30/COS(X83*PI()/180)</f>
        <v>30</v>
      </c>
      <c r="AG83" s="142">
        <f t="shared" ref="AG83:AG91" si="158">IF(X83&gt;0,20/COS(ATAN((AA83+AE83-AD83)/H83)),20/COS(ATAN((AA83-AE83+AD83)/H83)))</f>
        <v>20.203050891044214</v>
      </c>
      <c r="AH83" s="147">
        <f t="shared" si="107"/>
        <v>4</v>
      </c>
      <c r="AI83" s="144">
        <f t="shared" si="108"/>
        <v>2.0707645729166666</v>
      </c>
      <c r="AJ83" s="144">
        <f t="shared" ref="AJ83:AJ91" si="159">(J83*(AC83+AF83+AG83)*(F83-G83)*60+J83*(F83^2-G83^2)*60/(2*AH83))/1000000</f>
        <v>1.4662766203866433</v>
      </c>
      <c r="AK83" s="148">
        <f t="shared" ref="AK83:AK91" si="160">(0.2*0.4-0.05*0.05/2)*(I83/100+0.1)</f>
        <v>0.1832212990919718</v>
      </c>
      <c r="AL83" s="183">
        <f t="shared" si="149"/>
        <v>1.2199109334407208</v>
      </c>
      <c r="AM83" s="183">
        <f t="shared" ref="AM83:AM91" si="161">0.6*0.6*(I83/100+0.2)</f>
        <v>0.87358308156329945</v>
      </c>
      <c r="AN83" s="149">
        <f>IF(X83&gt;0,(E83+E83+N83+AA83)*H83/2/10000*0.4+(E83+N83+AA83+R83+T83+AE83+AG83)/100*2*0.4,(E83+E83+N83-AA83)*H83/2/10000*0.4+(E83+N83-AA83+R83+T83+AE83+AG83)/100*2*0.4)</f>
        <v>4.9733438229767604</v>
      </c>
      <c r="AO83" s="150">
        <f>IF(X83&gt;0,(E83+N83+AA83+R83+T83+AE83+AG83)/100*0.8*0.4,(E83+N83-AA83+R83+T83+AE83+AG83)/100*0.8*0.4)</f>
        <v>1.4468392357554674</v>
      </c>
    </row>
    <row r="84" spans="1:41" ht="26.1" customHeight="1" thickBot="1">
      <c r="A84" s="140"/>
      <c r="B84" s="225"/>
      <c r="C84" s="117">
        <v>150</v>
      </c>
      <c r="D84" s="117">
        <v>10</v>
      </c>
      <c r="E84" s="117">
        <v>125</v>
      </c>
      <c r="F84" s="107">
        <f t="shared" si="150"/>
        <v>233</v>
      </c>
      <c r="G84" s="117">
        <f t="shared" si="151"/>
        <v>130</v>
      </c>
      <c r="H84" s="182">
        <f t="shared" si="96"/>
        <v>180.25</v>
      </c>
      <c r="I84" s="182">
        <f t="shared" si="152"/>
        <v>222.66196710091648</v>
      </c>
      <c r="J84" s="117">
        <f t="shared" ref="J84:J91" si="162">J83</f>
        <v>1.75</v>
      </c>
      <c r="K84" s="119">
        <v>35</v>
      </c>
      <c r="L84" s="117">
        <f t="shared" si="143"/>
        <v>25</v>
      </c>
      <c r="M84" s="182">
        <f t="shared" si="97"/>
        <v>220.04461962425245</v>
      </c>
      <c r="N84" s="182">
        <f t="shared" si="147"/>
        <v>126.21240876230017</v>
      </c>
      <c r="O84" s="132">
        <f t="shared" si="99"/>
        <v>2.1363555303325481</v>
      </c>
      <c r="P84" s="141">
        <f t="shared" si="100"/>
        <v>48.830983550458242</v>
      </c>
      <c r="Q84" s="141">
        <f t="shared" si="101"/>
        <v>114.55565705851488</v>
      </c>
      <c r="R84" s="141">
        <f t="shared" si="113"/>
        <v>85.501402245940483</v>
      </c>
      <c r="S84" s="142">
        <f t="shared" si="153"/>
        <v>36.623237662843678</v>
      </c>
      <c r="T84" s="142">
        <f t="shared" si="154"/>
        <v>22.720399274298607</v>
      </c>
      <c r="U84" s="143">
        <f t="shared" si="116"/>
        <v>3.5450917830947986</v>
      </c>
      <c r="V84" s="144">
        <f t="shared" si="155"/>
        <v>2.4574729830086004</v>
      </c>
      <c r="W84" s="144">
        <f t="shared" ref="W84:W91" si="163">(J84*(P84+S84+T84)*(F84-G84)*60+J84*(F84^2-G84^2)*60/(2*U84))/1000000</f>
        <v>1.723609981664036</v>
      </c>
      <c r="X84" s="145">
        <v>0</v>
      </c>
      <c r="Y84" s="146">
        <f>X84+D84</f>
        <v>10</v>
      </c>
      <c r="Z84" s="182">
        <f t="shared" si="102"/>
        <v>180.25</v>
      </c>
      <c r="AA84" s="182">
        <f t="shared" si="148"/>
        <v>0</v>
      </c>
      <c r="AB84" s="143">
        <f t="shared" si="104"/>
        <v>1.75</v>
      </c>
      <c r="AC84" s="141">
        <f t="shared" si="156"/>
        <v>40</v>
      </c>
      <c r="AD84" s="141">
        <f t="shared" si="105"/>
        <v>98.25</v>
      </c>
      <c r="AE84" s="141">
        <f t="shared" si="106"/>
        <v>72.5</v>
      </c>
      <c r="AF84" s="142">
        <f t="shared" si="157"/>
        <v>30</v>
      </c>
      <c r="AG84" s="142">
        <f t="shared" si="158"/>
        <v>20.203050891044214</v>
      </c>
      <c r="AH84" s="147">
        <f t="shared" si="107"/>
        <v>4</v>
      </c>
      <c r="AI84" s="144">
        <f t="shared" si="108"/>
        <v>2.0707645729166666</v>
      </c>
      <c r="AJ84" s="144">
        <f t="shared" si="159"/>
        <v>1.4662766203866433</v>
      </c>
      <c r="AK84" s="148">
        <f t="shared" si="160"/>
        <v>0.1832212990919718</v>
      </c>
      <c r="AL84" s="183">
        <f t="shared" si="149"/>
        <v>1.2199109334407208</v>
      </c>
      <c r="AM84" s="183">
        <f t="shared" si="161"/>
        <v>0.87358308156329945</v>
      </c>
      <c r="AN84" s="149">
        <f>IF(X84&gt;0,(E84+E84+N84+AA84)*H84/2/10000*0.4+(E84+N84+AA84+R84+T84+AE84+AG84)/100*2*0.4,(E84+E84+N84-AA84)*H84/2/10000*0.4+(E84+N84-AA84+R84+T84+AE84+AG84)/100*2*0.4)</f>
        <v>4.9733438229767604</v>
      </c>
      <c r="AO84" s="150">
        <f>IF(X84&gt;0,(E84+N84+AA84+R84+T84+AE84+AG84)/100*0.8*0.4,(E84+N84-AA84+R84+T84+AE84+AG84)/100*0.8*0.4)</f>
        <v>1.4468392357554674</v>
      </c>
    </row>
    <row r="85" spans="1:41" ht="26.1" customHeight="1" thickBot="1">
      <c r="A85" s="140"/>
      <c r="B85" s="225"/>
      <c r="C85" s="117">
        <v>150</v>
      </c>
      <c r="D85" s="117">
        <v>15</v>
      </c>
      <c r="E85" s="117">
        <v>125</v>
      </c>
      <c r="F85" s="107">
        <f t="shared" si="150"/>
        <v>233</v>
      </c>
      <c r="G85" s="117">
        <f t="shared" si="151"/>
        <v>130</v>
      </c>
      <c r="H85" s="182">
        <f t="shared" si="96"/>
        <v>180.25</v>
      </c>
      <c r="I85" s="182">
        <f t="shared" si="152"/>
        <v>222.66196710091648</v>
      </c>
      <c r="J85" s="117">
        <f t="shared" si="162"/>
        <v>1.75</v>
      </c>
      <c r="K85" s="119">
        <v>35</v>
      </c>
      <c r="L85" s="117">
        <f>K85-D85</f>
        <v>20</v>
      </c>
      <c r="M85" s="182">
        <f t="shared" si="97"/>
        <v>220.04461962425245</v>
      </c>
      <c r="N85" s="182">
        <f t="shared" si="147"/>
        <v>126.21240876230017</v>
      </c>
      <c r="O85" s="132">
        <f t="shared" si="99"/>
        <v>2.1363555303325481</v>
      </c>
      <c r="P85" s="141">
        <f t="shared" si="100"/>
        <v>48.830983550458242</v>
      </c>
      <c r="Q85" s="141">
        <f t="shared" si="101"/>
        <v>114.55565705851488</v>
      </c>
      <c r="R85" s="141">
        <f t="shared" si="113"/>
        <v>85.501402245940483</v>
      </c>
      <c r="S85" s="142">
        <f t="shared" si="153"/>
        <v>36.623237662843678</v>
      </c>
      <c r="T85" s="142">
        <f t="shared" si="154"/>
        <v>22.720399274298607</v>
      </c>
      <c r="U85" s="143">
        <f t="shared" si="116"/>
        <v>3.5450917830947986</v>
      </c>
      <c r="V85" s="144">
        <f t="shared" si="155"/>
        <v>2.4574729830086004</v>
      </c>
      <c r="W85" s="144">
        <f t="shared" si="163"/>
        <v>1.723609981664036</v>
      </c>
      <c r="X85" s="145">
        <v>0</v>
      </c>
      <c r="Y85" s="146">
        <f>X85+D85</f>
        <v>15</v>
      </c>
      <c r="Z85" s="182">
        <f t="shared" si="102"/>
        <v>180.25</v>
      </c>
      <c r="AA85" s="182">
        <f t="shared" si="148"/>
        <v>0</v>
      </c>
      <c r="AB85" s="143">
        <f t="shared" si="104"/>
        <v>1.75</v>
      </c>
      <c r="AC85" s="141">
        <f t="shared" si="156"/>
        <v>40</v>
      </c>
      <c r="AD85" s="141">
        <f t="shared" si="105"/>
        <v>98.25</v>
      </c>
      <c r="AE85" s="141">
        <f t="shared" si="106"/>
        <v>72.5</v>
      </c>
      <c r="AF85" s="142">
        <f t="shared" si="157"/>
        <v>30</v>
      </c>
      <c r="AG85" s="142">
        <f t="shared" si="158"/>
        <v>20.203050891044214</v>
      </c>
      <c r="AH85" s="147">
        <f t="shared" si="107"/>
        <v>4</v>
      </c>
      <c r="AI85" s="144">
        <f t="shared" si="108"/>
        <v>2.0707645729166666</v>
      </c>
      <c r="AJ85" s="144">
        <f t="shared" si="159"/>
        <v>1.4662766203866433</v>
      </c>
      <c r="AK85" s="148">
        <f t="shared" si="160"/>
        <v>0.1832212990919718</v>
      </c>
      <c r="AL85" s="183">
        <f t="shared" si="149"/>
        <v>1.2199109334407208</v>
      </c>
      <c r="AM85" s="183">
        <f t="shared" si="161"/>
        <v>0.87358308156329945</v>
      </c>
      <c r="AN85" s="149">
        <f>IF(X85&gt;0,(E85+E85+N85+AA85)*H85/2/10000*0.4+(E85+N85+AA85+R85+T85+AE85+AG85)/100*2*0.4,(E85+E85+N85-AA85)*H85/2/10000*0.4+(E85+N85-AA85+R85+T85+AE85+AG85)/100*2*0.4)</f>
        <v>4.9733438229767604</v>
      </c>
      <c r="AO85" s="150">
        <f>IF(X85&gt;0,(E85+N85+AA85+R85+T85+AE85+AG85)/100*0.8*0.4,(E85+N85-AA85+R85+T85+AE85+AG85)/100*0.8*0.4)</f>
        <v>1.4468392357554674</v>
      </c>
    </row>
    <row r="86" spans="1:41" ht="26.1" customHeight="1" thickBot="1">
      <c r="B86" s="225"/>
      <c r="C86" s="117">
        <v>150</v>
      </c>
      <c r="D86" s="117">
        <v>20</v>
      </c>
      <c r="E86" s="117">
        <v>125</v>
      </c>
      <c r="F86" s="107">
        <f t="shared" si="150"/>
        <v>233</v>
      </c>
      <c r="G86" s="117">
        <f t="shared" si="151"/>
        <v>130</v>
      </c>
      <c r="H86" s="182">
        <f t="shared" si="96"/>
        <v>180.25</v>
      </c>
      <c r="I86" s="182">
        <f t="shared" si="152"/>
        <v>222.66196710091648</v>
      </c>
      <c r="J86" s="117">
        <f t="shared" si="162"/>
        <v>1.75</v>
      </c>
      <c r="K86" s="119">
        <v>35</v>
      </c>
      <c r="L86" s="117">
        <f t="shared" ref="L86:L94" si="164">K86-D86</f>
        <v>15</v>
      </c>
      <c r="M86" s="182">
        <f t="shared" si="97"/>
        <v>220.04461962425245</v>
      </c>
      <c r="N86" s="182">
        <f t="shared" si="147"/>
        <v>126.21240876230017</v>
      </c>
      <c r="O86" s="132">
        <f t="shared" si="99"/>
        <v>2.1363555303325481</v>
      </c>
      <c r="P86" s="141">
        <f t="shared" si="100"/>
        <v>48.830983550458242</v>
      </c>
      <c r="Q86" s="141">
        <f t="shared" si="101"/>
        <v>114.55565705851488</v>
      </c>
      <c r="R86" s="141">
        <f t="shared" si="113"/>
        <v>85.501402245940483</v>
      </c>
      <c r="S86" s="142">
        <f t="shared" si="153"/>
        <v>36.623237662843678</v>
      </c>
      <c r="T86" s="142">
        <f t="shared" si="154"/>
        <v>22.720399274298607</v>
      </c>
      <c r="U86" s="143">
        <f t="shared" si="116"/>
        <v>3.5450917830947986</v>
      </c>
      <c r="V86" s="144">
        <f t="shared" si="155"/>
        <v>2.4574729830086004</v>
      </c>
      <c r="W86" s="144">
        <f t="shared" si="163"/>
        <v>1.723609981664036</v>
      </c>
      <c r="X86" s="145">
        <v>0</v>
      </c>
      <c r="Y86" s="146">
        <f t="shared" ref="Y86:Y91" si="165">X86+D86</f>
        <v>20</v>
      </c>
      <c r="Z86" s="182">
        <f t="shared" si="102"/>
        <v>180.25</v>
      </c>
      <c r="AA86" s="182">
        <f t="shared" si="148"/>
        <v>0</v>
      </c>
      <c r="AB86" s="143">
        <f t="shared" si="104"/>
        <v>1.75</v>
      </c>
      <c r="AC86" s="141">
        <f t="shared" si="156"/>
        <v>40</v>
      </c>
      <c r="AD86" s="141">
        <f t="shared" si="105"/>
        <v>98.25</v>
      </c>
      <c r="AE86" s="141">
        <f t="shared" si="106"/>
        <v>72.5</v>
      </c>
      <c r="AF86" s="142">
        <f t="shared" si="157"/>
        <v>30</v>
      </c>
      <c r="AG86" s="142">
        <f t="shared" si="158"/>
        <v>20.203050891044214</v>
      </c>
      <c r="AH86" s="147">
        <f t="shared" si="107"/>
        <v>4</v>
      </c>
      <c r="AI86" s="144">
        <f t="shared" si="108"/>
        <v>2.0707645729166666</v>
      </c>
      <c r="AJ86" s="144">
        <f t="shared" si="159"/>
        <v>1.4662766203866433</v>
      </c>
      <c r="AK86" s="148">
        <f t="shared" si="160"/>
        <v>0.1832212990919718</v>
      </c>
      <c r="AL86" s="183">
        <f t="shared" si="149"/>
        <v>1.2199109334407208</v>
      </c>
      <c r="AM86" s="183">
        <f t="shared" si="161"/>
        <v>0.87358308156329945</v>
      </c>
      <c r="AN86" s="149">
        <f t="shared" ref="AN86:AN91" si="166">IF(X86&gt;0,(E86+E86+N86+AA86)*H86/2/10000*0.4+(E86+N86+AA86+R86+T86+AE86+AG86)/100*2*0.4,(E86+E86+N86-AA86)*H86/2/10000*0.4+(E86+N86-AA86+R86+T86+AE86+AG86)/100*2*0.4)</f>
        <v>4.9733438229767604</v>
      </c>
      <c r="AO86" s="150">
        <f t="shared" ref="AO86:AO91" si="167">IF(X86&gt;0,(E86+N86+AA86+R86+T86+AE86+AG86)/100*0.8*0.4,(E86+N86-AA86+R86+T86+AE86+AG86)/100*0.8*0.4)</f>
        <v>1.4468392357554674</v>
      </c>
    </row>
    <row r="87" spans="1:41" ht="26.1" customHeight="1" thickBot="1">
      <c r="B87" s="225"/>
      <c r="C87" s="117">
        <v>150</v>
      </c>
      <c r="D87" s="117">
        <v>25</v>
      </c>
      <c r="E87" s="117">
        <v>125</v>
      </c>
      <c r="F87" s="107">
        <f t="shared" si="150"/>
        <v>233</v>
      </c>
      <c r="G87" s="117">
        <f t="shared" si="151"/>
        <v>130</v>
      </c>
      <c r="H87" s="182">
        <f t="shared" si="96"/>
        <v>180.25</v>
      </c>
      <c r="I87" s="182">
        <f t="shared" si="152"/>
        <v>264.47574364968784</v>
      </c>
      <c r="J87" s="117">
        <f t="shared" si="162"/>
        <v>1.75</v>
      </c>
      <c r="K87" s="119">
        <v>55</v>
      </c>
      <c r="L87" s="117">
        <f t="shared" si="164"/>
        <v>30</v>
      </c>
      <c r="M87" s="182">
        <f t="shared" si="97"/>
        <v>314.2562849107029</v>
      </c>
      <c r="N87" s="182">
        <f t="shared" si="147"/>
        <v>257.42367821526614</v>
      </c>
      <c r="O87" s="132">
        <f t="shared" si="99"/>
        <v>3.0510318923369213</v>
      </c>
      <c r="P87" s="141">
        <f t="shared" si="100"/>
        <v>69.737871824843907</v>
      </c>
      <c r="Q87" s="141">
        <f t="shared" si="101"/>
        <v>160.65443501326891</v>
      </c>
      <c r="R87" s="141">
        <f t="shared" si="113"/>
        <v>120.46385128619691</v>
      </c>
      <c r="S87" s="142">
        <f t="shared" si="153"/>
        <v>52.303403868632934</v>
      </c>
      <c r="T87" s="142">
        <f t="shared" si="154"/>
        <v>31.320605372037964</v>
      </c>
      <c r="U87" s="143">
        <f t="shared" si="116"/>
        <v>2.5627893513430156</v>
      </c>
      <c r="V87" s="144">
        <f t="shared" si="155"/>
        <v>3.4710632002132349</v>
      </c>
      <c r="W87" s="144">
        <f t="shared" si="163"/>
        <v>2.4245407931022172</v>
      </c>
      <c r="X87" s="151">
        <v>-20</v>
      </c>
      <c r="Y87" s="146">
        <f t="shared" si="165"/>
        <v>5</v>
      </c>
      <c r="Z87" s="182">
        <f t="shared" si="102"/>
        <v>191.81804348878316</v>
      </c>
      <c r="AA87" s="182">
        <f t="shared" si="148"/>
        <v>65.605634726482975</v>
      </c>
      <c r="AB87" s="143">
        <f t="shared" si="104"/>
        <v>1.8623111018328462</v>
      </c>
      <c r="AC87" s="141">
        <f t="shared" si="156"/>
        <v>42.567110899036486</v>
      </c>
      <c r="AD87" s="141">
        <f t="shared" si="105"/>
        <v>107.73980533007611</v>
      </c>
      <c r="AE87" s="141">
        <f t="shared" si="106"/>
        <v>78.929558435668042</v>
      </c>
      <c r="AF87" s="142">
        <f t="shared" si="157"/>
        <v>31.925333174277363</v>
      </c>
      <c r="AG87" s="142">
        <f t="shared" si="158"/>
        <v>22.577615946243231</v>
      </c>
      <c r="AH87" s="147">
        <f t="shared" si="107"/>
        <v>3.5751168803760511</v>
      </c>
      <c r="AI87" s="144">
        <f t="shared" si="108"/>
        <v>2.2453258837362098</v>
      </c>
      <c r="AJ87" s="144">
        <f t="shared" si="159"/>
        <v>1.5988639793016914</v>
      </c>
      <c r="AK87" s="148">
        <f t="shared" si="160"/>
        <v>0.21614964812412923</v>
      </c>
      <c r="AL87" s="183">
        <f t="shared" si="149"/>
        <v>1.6096153308752696</v>
      </c>
      <c r="AM87" s="183">
        <f t="shared" si="161"/>
        <v>1.0241126771388762</v>
      </c>
      <c r="AN87" s="149">
        <f t="shared" si="166"/>
        <v>6.1536314430084982</v>
      </c>
      <c r="AO87" s="150">
        <f t="shared" si="167"/>
        <v>1.8243509584925741</v>
      </c>
    </row>
    <row r="88" spans="1:41" ht="26.1" customHeight="1" thickBot="1">
      <c r="B88" s="225"/>
      <c r="C88" s="117">
        <v>150</v>
      </c>
      <c r="D88" s="117">
        <v>30</v>
      </c>
      <c r="E88" s="117">
        <v>125</v>
      </c>
      <c r="F88" s="107">
        <f t="shared" si="150"/>
        <v>233</v>
      </c>
      <c r="G88" s="117">
        <f t="shared" si="151"/>
        <v>130</v>
      </c>
      <c r="H88" s="182">
        <f t="shared" si="96"/>
        <v>180.25</v>
      </c>
      <c r="I88" s="182">
        <f t="shared" si="152"/>
        <v>264.47574364968784</v>
      </c>
      <c r="J88" s="117">
        <f t="shared" si="162"/>
        <v>1.75</v>
      </c>
      <c r="K88" s="119">
        <v>55</v>
      </c>
      <c r="L88" s="117">
        <f t="shared" si="164"/>
        <v>25</v>
      </c>
      <c r="M88" s="182">
        <f t="shared" si="97"/>
        <v>314.2562849107029</v>
      </c>
      <c r="N88" s="182">
        <f t="shared" si="147"/>
        <v>257.42367821526614</v>
      </c>
      <c r="O88" s="132">
        <f t="shared" si="99"/>
        <v>3.0510318923369213</v>
      </c>
      <c r="P88" s="141">
        <f t="shared" si="100"/>
        <v>69.737871824843907</v>
      </c>
      <c r="Q88" s="141">
        <f t="shared" si="101"/>
        <v>160.65443501326891</v>
      </c>
      <c r="R88" s="141">
        <f t="shared" si="113"/>
        <v>120.46385128619691</v>
      </c>
      <c r="S88" s="142">
        <f t="shared" si="153"/>
        <v>52.303403868632934</v>
      </c>
      <c r="T88" s="142">
        <f t="shared" si="154"/>
        <v>31.320605372037964</v>
      </c>
      <c r="U88" s="143">
        <f t="shared" si="116"/>
        <v>2.5627893513430156</v>
      </c>
      <c r="V88" s="144">
        <f t="shared" si="155"/>
        <v>3.4710632002132349</v>
      </c>
      <c r="W88" s="144">
        <f t="shared" si="163"/>
        <v>2.4245407931022172</v>
      </c>
      <c r="X88" s="151">
        <v>-20</v>
      </c>
      <c r="Y88" s="146">
        <f t="shared" si="165"/>
        <v>10</v>
      </c>
      <c r="Z88" s="182">
        <f t="shared" si="102"/>
        <v>191.81804348878316</v>
      </c>
      <c r="AA88" s="182">
        <f t="shared" si="148"/>
        <v>65.605634726482975</v>
      </c>
      <c r="AB88" s="143">
        <f t="shared" si="104"/>
        <v>1.8623111018328462</v>
      </c>
      <c r="AC88" s="141">
        <f t="shared" si="156"/>
        <v>42.567110899036486</v>
      </c>
      <c r="AD88" s="141">
        <f t="shared" si="105"/>
        <v>107.73980533007611</v>
      </c>
      <c r="AE88" s="141">
        <f t="shared" si="106"/>
        <v>78.929558435668042</v>
      </c>
      <c r="AF88" s="142">
        <f t="shared" si="157"/>
        <v>31.925333174277363</v>
      </c>
      <c r="AG88" s="142">
        <f t="shared" si="158"/>
        <v>22.577615946243231</v>
      </c>
      <c r="AH88" s="147">
        <f t="shared" si="107"/>
        <v>3.5751168803760511</v>
      </c>
      <c r="AI88" s="144">
        <f t="shared" si="108"/>
        <v>2.2453258837362098</v>
      </c>
      <c r="AJ88" s="144">
        <f t="shared" si="159"/>
        <v>1.5988639793016914</v>
      </c>
      <c r="AK88" s="148">
        <f t="shared" si="160"/>
        <v>0.21614964812412923</v>
      </c>
      <c r="AL88" s="183">
        <f t="shared" si="149"/>
        <v>1.6096153308752696</v>
      </c>
      <c r="AM88" s="183">
        <f t="shared" si="161"/>
        <v>1.0241126771388762</v>
      </c>
      <c r="AN88" s="149">
        <f t="shared" si="166"/>
        <v>6.1536314430084982</v>
      </c>
      <c r="AO88" s="150">
        <f t="shared" si="167"/>
        <v>1.8243509584925741</v>
      </c>
    </row>
    <row r="89" spans="1:41" ht="26.1" customHeight="1" thickBot="1">
      <c r="B89" s="225"/>
      <c r="C89" s="117">
        <v>150</v>
      </c>
      <c r="D89" s="117">
        <v>35</v>
      </c>
      <c r="E89" s="117">
        <v>125</v>
      </c>
      <c r="F89" s="107">
        <f t="shared" si="150"/>
        <v>233</v>
      </c>
      <c r="G89" s="117">
        <f t="shared" si="151"/>
        <v>130</v>
      </c>
      <c r="H89" s="182">
        <f t="shared" si="96"/>
        <v>180.25</v>
      </c>
      <c r="I89" s="182">
        <f t="shared" si="152"/>
        <v>264.47574364968784</v>
      </c>
      <c r="J89" s="117">
        <f t="shared" si="162"/>
        <v>1.75</v>
      </c>
      <c r="K89" s="119">
        <v>55</v>
      </c>
      <c r="L89" s="117">
        <f t="shared" si="164"/>
        <v>20</v>
      </c>
      <c r="M89" s="182">
        <f t="shared" si="97"/>
        <v>314.2562849107029</v>
      </c>
      <c r="N89" s="182">
        <f t="shared" si="147"/>
        <v>257.42367821526614</v>
      </c>
      <c r="O89" s="132">
        <f t="shared" si="99"/>
        <v>3.0510318923369213</v>
      </c>
      <c r="P89" s="141">
        <f t="shared" si="100"/>
        <v>69.737871824843907</v>
      </c>
      <c r="Q89" s="141">
        <f t="shared" si="101"/>
        <v>160.65443501326891</v>
      </c>
      <c r="R89" s="141">
        <f t="shared" si="113"/>
        <v>120.46385128619691</v>
      </c>
      <c r="S89" s="142">
        <f t="shared" si="153"/>
        <v>52.303403868632934</v>
      </c>
      <c r="T89" s="142">
        <f t="shared" si="154"/>
        <v>31.320605372037964</v>
      </c>
      <c r="U89" s="143">
        <f t="shared" si="116"/>
        <v>2.5627893513430156</v>
      </c>
      <c r="V89" s="144">
        <f t="shared" si="155"/>
        <v>3.4710632002132349</v>
      </c>
      <c r="W89" s="144">
        <f t="shared" si="163"/>
        <v>2.4245407931022172</v>
      </c>
      <c r="X89" s="151">
        <v>-20</v>
      </c>
      <c r="Y89" s="146">
        <f t="shared" si="165"/>
        <v>15</v>
      </c>
      <c r="Z89" s="182">
        <f t="shared" si="102"/>
        <v>191.81804348878316</v>
      </c>
      <c r="AA89" s="182">
        <f t="shared" si="148"/>
        <v>65.605634726482975</v>
      </c>
      <c r="AB89" s="143">
        <f t="shared" si="104"/>
        <v>1.8623111018328462</v>
      </c>
      <c r="AC89" s="141">
        <f t="shared" si="156"/>
        <v>42.567110899036486</v>
      </c>
      <c r="AD89" s="141">
        <f t="shared" si="105"/>
        <v>107.73980533007611</v>
      </c>
      <c r="AE89" s="141">
        <f t="shared" si="106"/>
        <v>78.929558435668042</v>
      </c>
      <c r="AF89" s="142">
        <f t="shared" si="157"/>
        <v>31.925333174277363</v>
      </c>
      <c r="AG89" s="142">
        <f t="shared" si="158"/>
        <v>22.577615946243231</v>
      </c>
      <c r="AH89" s="147">
        <f t="shared" si="107"/>
        <v>3.5751168803760511</v>
      </c>
      <c r="AI89" s="144">
        <f t="shared" si="108"/>
        <v>2.2453258837362098</v>
      </c>
      <c r="AJ89" s="144">
        <f t="shared" si="159"/>
        <v>1.5988639793016914</v>
      </c>
      <c r="AK89" s="148">
        <f t="shared" si="160"/>
        <v>0.21614964812412923</v>
      </c>
      <c r="AL89" s="183">
        <f t="shared" si="149"/>
        <v>1.6096153308752696</v>
      </c>
      <c r="AM89" s="183">
        <f t="shared" si="161"/>
        <v>1.0241126771388762</v>
      </c>
      <c r="AN89" s="149">
        <f t="shared" si="166"/>
        <v>6.1536314430084982</v>
      </c>
      <c r="AO89" s="150">
        <f t="shared" si="167"/>
        <v>1.8243509584925741</v>
      </c>
    </row>
    <row r="90" spans="1:41" ht="26.1" customHeight="1" thickBot="1">
      <c r="B90" s="225"/>
      <c r="C90" s="117">
        <v>150</v>
      </c>
      <c r="D90" s="117">
        <v>40</v>
      </c>
      <c r="E90" s="117">
        <v>125</v>
      </c>
      <c r="F90" s="107">
        <f t="shared" si="150"/>
        <v>233</v>
      </c>
      <c r="G90" s="117">
        <f t="shared" si="151"/>
        <v>130</v>
      </c>
      <c r="H90" s="182">
        <f t="shared" si="96"/>
        <v>180.25</v>
      </c>
      <c r="I90" s="182">
        <f t="shared" si="152"/>
        <v>264.47574364968784</v>
      </c>
      <c r="J90" s="117">
        <f t="shared" si="162"/>
        <v>1.75</v>
      </c>
      <c r="K90" s="119">
        <v>55</v>
      </c>
      <c r="L90" s="117">
        <f t="shared" si="164"/>
        <v>15</v>
      </c>
      <c r="M90" s="182">
        <f t="shared" si="97"/>
        <v>314.2562849107029</v>
      </c>
      <c r="N90" s="182">
        <f t="shared" si="147"/>
        <v>257.42367821526614</v>
      </c>
      <c r="O90" s="132">
        <f t="shared" si="99"/>
        <v>3.0510318923369213</v>
      </c>
      <c r="P90" s="141">
        <f t="shared" si="100"/>
        <v>69.737871824843907</v>
      </c>
      <c r="Q90" s="141">
        <f t="shared" si="101"/>
        <v>160.65443501326891</v>
      </c>
      <c r="R90" s="141">
        <f t="shared" si="113"/>
        <v>120.46385128619691</v>
      </c>
      <c r="S90" s="142">
        <f t="shared" si="153"/>
        <v>52.303403868632934</v>
      </c>
      <c r="T90" s="142">
        <f t="shared" si="154"/>
        <v>31.320605372037964</v>
      </c>
      <c r="U90" s="143">
        <f t="shared" si="116"/>
        <v>2.5627893513430156</v>
      </c>
      <c r="V90" s="144">
        <f t="shared" si="155"/>
        <v>3.4710632002132349</v>
      </c>
      <c r="W90" s="144">
        <f t="shared" si="163"/>
        <v>2.4245407931022172</v>
      </c>
      <c r="X90" s="151">
        <v>-20</v>
      </c>
      <c r="Y90" s="146">
        <f t="shared" si="165"/>
        <v>20</v>
      </c>
      <c r="Z90" s="182">
        <f t="shared" si="102"/>
        <v>191.81804348878316</v>
      </c>
      <c r="AA90" s="182">
        <f t="shared" si="148"/>
        <v>65.605634726482975</v>
      </c>
      <c r="AB90" s="143">
        <f t="shared" si="104"/>
        <v>1.8623111018328462</v>
      </c>
      <c r="AC90" s="141">
        <f t="shared" si="156"/>
        <v>42.567110899036486</v>
      </c>
      <c r="AD90" s="141">
        <f t="shared" si="105"/>
        <v>107.73980533007611</v>
      </c>
      <c r="AE90" s="141">
        <f t="shared" si="106"/>
        <v>78.929558435668042</v>
      </c>
      <c r="AF90" s="142">
        <f t="shared" si="157"/>
        <v>31.925333174277363</v>
      </c>
      <c r="AG90" s="142">
        <f t="shared" si="158"/>
        <v>22.577615946243231</v>
      </c>
      <c r="AH90" s="147">
        <f t="shared" si="107"/>
        <v>3.5751168803760511</v>
      </c>
      <c r="AI90" s="144">
        <f t="shared" si="108"/>
        <v>2.2453258837362098</v>
      </c>
      <c r="AJ90" s="144">
        <f t="shared" si="159"/>
        <v>1.5988639793016914</v>
      </c>
      <c r="AK90" s="148">
        <f t="shared" si="160"/>
        <v>0.21614964812412923</v>
      </c>
      <c r="AL90" s="183">
        <f t="shared" si="149"/>
        <v>1.6096153308752696</v>
      </c>
      <c r="AM90" s="183">
        <f t="shared" si="161"/>
        <v>1.0241126771388762</v>
      </c>
      <c r="AN90" s="149">
        <f t="shared" si="166"/>
        <v>6.1536314430084982</v>
      </c>
      <c r="AO90" s="150">
        <f t="shared" si="167"/>
        <v>1.8243509584925741</v>
      </c>
    </row>
    <row r="91" spans="1:41" ht="26.1" customHeight="1" thickBot="1">
      <c r="B91" s="226"/>
      <c r="C91" s="153">
        <v>150</v>
      </c>
      <c r="D91" s="153">
        <v>45</v>
      </c>
      <c r="E91" s="117">
        <v>125</v>
      </c>
      <c r="F91" s="107">
        <f t="shared" si="150"/>
        <v>233</v>
      </c>
      <c r="G91" s="153">
        <f t="shared" si="151"/>
        <v>130</v>
      </c>
      <c r="H91" s="182">
        <f t="shared" si="96"/>
        <v>180.25</v>
      </c>
      <c r="I91" s="182">
        <f t="shared" si="152"/>
        <v>264.47574364968784</v>
      </c>
      <c r="J91" s="153">
        <f t="shared" si="162"/>
        <v>1.75</v>
      </c>
      <c r="K91" s="163">
        <v>55</v>
      </c>
      <c r="L91" s="153">
        <f t="shared" si="164"/>
        <v>10</v>
      </c>
      <c r="M91" s="182">
        <f t="shared" si="97"/>
        <v>314.2562849107029</v>
      </c>
      <c r="N91" s="182">
        <f t="shared" si="147"/>
        <v>257.42367821526614</v>
      </c>
      <c r="O91" s="132">
        <f t="shared" si="99"/>
        <v>3.0510318923369213</v>
      </c>
      <c r="P91" s="164">
        <f t="shared" si="100"/>
        <v>69.737871824843907</v>
      </c>
      <c r="Q91" s="164">
        <f t="shared" si="101"/>
        <v>160.65443501326891</v>
      </c>
      <c r="R91" s="164">
        <f t="shared" si="113"/>
        <v>120.46385128619691</v>
      </c>
      <c r="S91" s="165">
        <f t="shared" si="153"/>
        <v>52.303403868632934</v>
      </c>
      <c r="T91" s="165">
        <f t="shared" si="154"/>
        <v>31.320605372037964</v>
      </c>
      <c r="U91" s="166">
        <f t="shared" si="116"/>
        <v>2.5627893513430156</v>
      </c>
      <c r="V91" s="167">
        <f t="shared" si="155"/>
        <v>3.4710632002132349</v>
      </c>
      <c r="W91" s="167">
        <f t="shared" si="163"/>
        <v>2.4245407931022172</v>
      </c>
      <c r="X91" s="168">
        <v>-20</v>
      </c>
      <c r="Y91" s="169">
        <f t="shared" si="165"/>
        <v>25</v>
      </c>
      <c r="Z91" s="182">
        <f t="shared" si="102"/>
        <v>191.81804348878316</v>
      </c>
      <c r="AA91" s="182">
        <f t="shared" si="148"/>
        <v>65.605634726482975</v>
      </c>
      <c r="AB91" s="166">
        <f t="shared" si="104"/>
        <v>1.8623111018328462</v>
      </c>
      <c r="AC91" s="164">
        <f t="shared" si="156"/>
        <v>42.567110899036486</v>
      </c>
      <c r="AD91" s="164">
        <f t="shared" si="105"/>
        <v>107.73980533007611</v>
      </c>
      <c r="AE91" s="164">
        <f t="shared" si="106"/>
        <v>78.929558435668042</v>
      </c>
      <c r="AF91" s="165">
        <f t="shared" si="157"/>
        <v>31.925333174277363</v>
      </c>
      <c r="AG91" s="165">
        <f t="shared" si="158"/>
        <v>22.577615946243231</v>
      </c>
      <c r="AH91" s="170">
        <f t="shared" si="107"/>
        <v>3.5751168803760511</v>
      </c>
      <c r="AI91" s="167">
        <f t="shared" si="108"/>
        <v>2.2453258837362098</v>
      </c>
      <c r="AJ91" s="167">
        <f t="shared" si="159"/>
        <v>1.5988639793016914</v>
      </c>
      <c r="AK91" s="171">
        <f t="shared" si="160"/>
        <v>0.21614964812412923</v>
      </c>
      <c r="AL91" s="183">
        <f t="shared" si="149"/>
        <v>1.6096153308752696</v>
      </c>
      <c r="AM91" s="183">
        <f t="shared" si="161"/>
        <v>1.0241126771388762</v>
      </c>
      <c r="AN91" s="149">
        <f t="shared" si="166"/>
        <v>6.1536314430084982</v>
      </c>
      <c r="AO91" s="150">
        <f t="shared" si="167"/>
        <v>1.8243509584925741</v>
      </c>
    </row>
    <row r="92" spans="1:41" ht="26.1" customHeight="1" thickBot="1">
      <c r="A92" s="122"/>
      <c r="B92" s="224">
        <v>175</v>
      </c>
      <c r="C92" s="107">
        <v>175</v>
      </c>
      <c r="D92" s="107">
        <v>0</v>
      </c>
      <c r="E92" s="107">
        <v>125</v>
      </c>
      <c r="F92" s="107">
        <f t="shared" si="150"/>
        <v>258</v>
      </c>
      <c r="G92" s="107">
        <f>C92-20</f>
        <v>155</v>
      </c>
      <c r="H92" s="182">
        <f t="shared" si="96"/>
        <v>180.25</v>
      </c>
      <c r="I92" s="182">
        <f>2*P92+E92</f>
        <v>217.37604307034013</v>
      </c>
      <c r="J92" s="107">
        <v>1.75</v>
      </c>
      <c r="K92" s="109">
        <v>30</v>
      </c>
      <c r="L92" s="107">
        <f t="shared" si="164"/>
        <v>30</v>
      </c>
      <c r="M92" s="182">
        <f t="shared" si="97"/>
        <v>208.13477204286008</v>
      </c>
      <c r="N92" s="182">
        <f t="shared" si="147"/>
        <v>104.06738602143004</v>
      </c>
      <c r="O92" s="132">
        <f t="shared" si="99"/>
        <v>2.0207259421636898</v>
      </c>
      <c r="P92" s="130">
        <f t="shared" si="100"/>
        <v>46.188021535170058</v>
      </c>
      <c r="Q92" s="130">
        <f t="shared" si="101"/>
        <v>115.700993945601</v>
      </c>
      <c r="R92" s="130">
        <f t="shared" si="113"/>
        <v>87.949691006552996</v>
      </c>
      <c r="S92" s="129">
        <f>30/COS(K92*PI()/180)</f>
        <v>34.641016151377542</v>
      </c>
      <c r="T92" s="129">
        <f>20/COS(ATAN((N92+R92-Q92)/H92))</f>
        <v>21.718740840658871</v>
      </c>
      <c r="U92" s="132">
        <f t="shared" si="116"/>
        <v>3.7115374447904514</v>
      </c>
      <c r="V92" s="133">
        <f>(P92*J92*(F92^2-G92^2)/2+J92*(F92^3-G92^3)/(6*U92))/1000000</f>
        <v>2.7761166214634265</v>
      </c>
      <c r="W92" s="133">
        <f>(J92*(P92+S92+T92)*(F92-G92)*60+J92*(F92^2-G92^2)*60/(2*U92))/1000000</f>
        <v>1.7107718507476464</v>
      </c>
      <c r="X92" s="134">
        <v>30</v>
      </c>
      <c r="Y92" s="135">
        <f>X92+D92</f>
        <v>30</v>
      </c>
      <c r="Z92" s="182">
        <f t="shared" si="102"/>
        <v>208.13477204286008</v>
      </c>
      <c r="AA92" s="182">
        <f t="shared" si="148"/>
        <v>104.06738602143004</v>
      </c>
      <c r="AB92" s="132">
        <f t="shared" si="104"/>
        <v>2.0207259421636898</v>
      </c>
      <c r="AC92" s="130">
        <f>40/COS(ABS(X92)*PI()/180)</f>
        <v>46.188021535170058</v>
      </c>
      <c r="AD92" s="130">
        <f t="shared" si="105"/>
        <v>115.700993945601</v>
      </c>
      <c r="AE92" s="130">
        <f t="shared" si="106"/>
        <v>87.949691006552996</v>
      </c>
      <c r="AF92" s="129">
        <f>30/COS(X92*PI()/180)</f>
        <v>34.641016151377542</v>
      </c>
      <c r="AG92" s="129">
        <f>IF(X92&gt;0,20/COS(ATAN((AA92+AE92-AD92)/H92)),20/COS(ATAN((AA92-AE92+AD92)/H92)))</f>
        <v>21.718740840658871</v>
      </c>
      <c r="AH92" s="136">
        <f t="shared" si="107"/>
        <v>3.7115374447904514</v>
      </c>
      <c r="AI92" s="133">
        <f t="shared" si="108"/>
        <v>2.7761166214634265</v>
      </c>
      <c r="AJ92" s="133">
        <f>(J92*(AC92+AF92+AG92)*(F92-G92)*60+J92*(F92^2-G92^2)*60/(2*AH92))/1000000</f>
        <v>1.7107718507476464</v>
      </c>
      <c r="AK92" s="137">
        <f>(0.2*0.4-0.05*0.05/2)*(I92/100+0.1)</f>
        <v>0.17905863391789292</v>
      </c>
      <c r="AL92" s="183">
        <f t="shared" si="149"/>
        <v>1.3880221645460893</v>
      </c>
      <c r="AM92" s="183">
        <f>0.6*0.6*(I92/100+0.2)</f>
        <v>0.85455375505322462</v>
      </c>
      <c r="AN92" s="138">
        <f>IF(X92&gt;0,(E92+E92+N92+AA92)*H92/2/10000*0.4+(E92+N92+AA92+R92+T92+AE92+AG92)/100*2*0.4,(E92+E92+N92-AA92)*H92/2/10000*0.4+(E92+N92-AA92+R92+T92+AE92+AG92)/100*2*0.4)</f>
        <v>6.0713489391127808</v>
      </c>
      <c r="AO92" s="139">
        <f>IF(X92&gt;0,(E92+N92+AA92+R92+T92+AE92+AG92)/100*0.8*0.4,(E92+N92-AA92+R92+T92+AE92+AG92)/100*0.8*0.4)</f>
        <v>1.7679092343593081</v>
      </c>
    </row>
    <row r="93" spans="1:41" ht="26.1" customHeight="1" thickBot="1">
      <c r="A93" s="140"/>
      <c r="B93" s="225"/>
      <c r="C93" s="117">
        <v>175</v>
      </c>
      <c r="D93" s="117">
        <v>5</v>
      </c>
      <c r="E93" s="117">
        <v>125</v>
      </c>
      <c r="F93" s="107">
        <f t="shared" si="150"/>
        <v>258</v>
      </c>
      <c r="G93" s="117">
        <f t="shared" ref="G93:G101" si="168">C93-20</f>
        <v>155</v>
      </c>
      <c r="H93" s="182">
        <f t="shared" si="96"/>
        <v>180.25</v>
      </c>
      <c r="I93" s="182">
        <f t="shared" ref="I93:I101" si="169">2*P93+E93</f>
        <v>222.66196710091648</v>
      </c>
      <c r="J93" s="117">
        <f>J92</f>
        <v>1.75</v>
      </c>
      <c r="K93" s="119">
        <v>35</v>
      </c>
      <c r="L93" s="117">
        <f t="shared" si="164"/>
        <v>30</v>
      </c>
      <c r="M93" s="182">
        <f t="shared" si="97"/>
        <v>220.04461962425245</v>
      </c>
      <c r="N93" s="182">
        <f t="shared" si="147"/>
        <v>126.21240876230017</v>
      </c>
      <c r="O93" s="132">
        <f t="shared" si="99"/>
        <v>2.1363555303325481</v>
      </c>
      <c r="P93" s="141">
        <f t="shared" si="100"/>
        <v>48.830983550458242</v>
      </c>
      <c r="Q93" s="141">
        <f t="shared" si="101"/>
        <v>121.60766065379994</v>
      </c>
      <c r="R93" s="141">
        <f t="shared" si="113"/>
        <v>92.55340584122554</v>
      </c>
      <c r="S93" s="142">
        <f t="shared" ref="S93:S101" si="170">30/COS(K93*PI()/180)</f>
        <v>36.623237662843678</v>
      </c>
      <c r="T93" s="142">
        <f t="shared" ref="T93:T101" si="171">20/COS(ATAN((N93+R93-Q93)/H93))</f>
        <v>22.720399274298607</v>
      </c>
      <c r="U93" s="143">
        <f t="shared" si="116"/>
        <v>3.5450917830947986</v>
      </c>
      <c r="V93" s="144">
        <f t="shared" ref="V93:V101" si="172">(P93*J93*(F93^2-G93^2)/2+J93*(F93^3-G93^3)/(6*U93))/1000000</f>
        <v>2.9241155903545781</v>
      </c>
      <c r="W93" s="144">
        <f>(J93*(P93+S93+T93)*(F93-G93)*60+J93*(F93^2-G93^2)*60/(2*U93))/1000000</f>
        <v>1.7998774005470439</v>
      </c>
      <c r="X93" s="145">
        <v>0</v>
      </c>
      <c r="Y93" s="146">
        <f>X93+D93</f>
        <v>5</v>
      </c>
      <c r="Z93" s="182">
        <f t="shared" si="102"/>
        <v>180.25</v>
      </c>
      <c r="AA93" s="182">
        <f t="shared" si="148"/>
        <v>0</v>
      </c>
      <c r="AB93" s="143">
        <f t="shared" si="104"/>
        <v>1.75</v>
      </c>
      <c r="AC93" s="141">
        <f t="shared" ref="AC93:AC101" si="173">40/COS(ABS(X93)*PI()/180)</f>
        <v>40</v>
      </c>
      <c r="AD93" s="141">
        <f t="shared" si="105"/>
        <v>104.5</v>
      </c>
      <c r="AE93" s="141">
        <f t="shared" si="106"/>
        <v>78.75</v>
      </c>
      <c r="AF93" s="142">
        <f t="shared" ref="AF93:AF101" si="174">30/COS(X93*PI()/180)</f>
        <v>30</v>
      </c>
      <c r="AG93" s="142">
        <f t="shared" ref="AG93:AG101" si="175">IF(X93&gt;0,20/COS(ATAN((AA93+AE93-AD93)/H93)),20/COS(ATAN((AA93-AE93+AD93)/H93)))</f>
        <v>20.203050891044214</v>
      </c>
      <c r="AH93" s="147">
        <f t="shared" si="107"/>
        <v>4</v>
      </c>
      <c r="AI93" s="144">
        <f t="shared" si="108"/>
        <v>2.4695676979166663</v>
      </c>
      <c r="AJ93" s="144">
        <f t="shared" ref="AJ93:AJ101" si="176">(J93*(AC93+AF93+AG93)*(F93-G93)*60+J93*(F93^2-G93^2)*60/(2*AH93))/1000000</f>
        <v>1.5338703703866434</v>
      </c>
      <c r="AK93" s="148">
        <f t="shared" ref="AK93:AK101" si="177">(0.2*0.4-0.05*0.05/2)*(I93/100+0.1)</f>
        <v>0.1832212990919718</v>
      </c>
      <c r="AL93" s="183">
        <f t="shared" si="149"/>
        <v>1.4425729005416372</v>
      </c>
      <c r="AM93" s="183">
        <f t="shared" ref="AM93:AM101" si="178">0.6*0.6*(I93/100+0.2)</f>
        <v>0.87358308156329945</v>
      </c>
      <c r="AN93" s="149">
        <f>IF(X93&gt;0,(E93+E93+N93+AA93)*H93/2/10000*0.4+(E93+N93+AA93+R93+T93+AE93+AG93)/100*2*0.4,(E93+E93+N93-AA93)*H93/2/10000*0.4+(E93+N93-AA93+R93+T93+AE93+AG93)/100*2*0.4)</f>
        <v>5.0797598517390403</v>
      </c>
      <c r="AO93" s="150">
        <f>IF(X93&gt;0,(E93+N93+AA93+R93+T93+AE93+AG93)/100*0.8*0.4,(E93+N93-AA93+R93+T93+AE93+AG93)/100*0.8*0.4)</f>
        <v>1.4894056472603792</v>
      </c>
    </row>
    <row r="94" spans="1:41" ht="26.1" customHeight="1" thickBot="1">
      <c r="A94" s="140"/>
      <c r="B94" s="225"/>
      <c r="C94" s="117">
        <v>175</v>
      </c>
      <c r="D94" s="117">
        <v>10</v>
      </c>
      <c r="E94" s="117">
        <v>125</v>
      </c>
      <c r="F94" s="107">
        <f t="shared" si="150"/>
        <v>258</v>
      </c>
      <c r="G94" s="117">
        <f t="shared" si="168"/>
        <v>155</v>
      </c>
      <c r="H94" s="182">
        <f t="shared" si="96"/>
        <v>180.25</v>
      </c>
      <c r="I94" s="182">
        <f t="shared" si="169"/>
        <v>222.66196710091648</v>
      </c>
      <c r="J94" s="117">
        <f t="shared" ref="J94:J101" si="179">J93</f>
        <v>1.75</v>
      </c>
      <c r="K94" s="119">
        <v>35</v>
      </c>
      <c r="L94" s="117">
        <f t="shared" si="164"/>
        <v>25</v>
      </c>
      <c r="M94" s="182">
        <f t="shared" si="97"/>
        <v>220.04461962425245</v>
      </c>
      <c r="N94" s="182">
        <f t="shared" si="147"/>
        <v>126.21240876230017</v>
      </c>
      <c r="O94" s="132">
        <f t="shared" si="99"/>
        <v>2.1363555303325481</v>
      </c>
      <c r="P94" s="141">
        <f t="shared" si="100"/>
        <v>48.830983550458242</v>
      </c>
      <c r="Q94" s="141">
        <f t="shared" si="101"/>
        <v>121.60766065379994</v>
      </c>
      <c r="R94" s="141">
        <f t="shared" si="113"/>
        <v>92.55340584122554</v>
      </c>
      <c r="S94" s="142">
        <f t="shared" si="170"/>
        <v>36.623237662843678</v>
      </c>
      <c r="T94" s="142">
        <f t="shared" si="171"/>
        <v>22.720399274298607</v>
      </c>
      <c r="U94" s="143">
        <f t="shared" si="116"/>
        <v>3.5450917830947986</v>
      </c>
      <c r="V94" s="144">
        <f t="shared" si="172"/>
        <v>2.9241155903545781</v>
      </c>
      <c r="W94" s="144">
        <f t="shared" ref="W94:W101" si="180">(J94*(P94+S94+T94)*(F94-G94)*60+J94*(F94^2-G94^2)*60/(2*U94))/1000000</f>
        <v>1.7998774005470439</v>
      </c>
      <c r="X94" s="145">
        <v>0</v>
      </c>
      <c r="Y94" s="146">
        <f>X94+D94</f>
        <v>10</v>
      </c>
      <c r="Z94" s="182">
        <f t="shared" si="102"/>
        <v>180.25</v>
      </c>
      <c r="AA94" s="182">
        <f t="shared" si="148"/>
        <v>0</v>
      </c>
      <c r="AB94" s="143">
        <f t="shared" si="104"/>
        <v>1.75</v>
      </c>
      <c r="AC94" s="141">
        <f t="shared" si="173"/>
        <v>40</v>
      </c>
      <c r="AD94" s="141">
        <f t="shared" si="105"/>
        <v>104.5</v>
      </c>
      <c r="AE94" s="141">
        <f t="shared" si="106"/>
        <v>78.75</v>
      </c>
      <c r="AF94" s="142">
        <f t="shared" si="174"/>
        <v>30</v>
      </c>
      <c r="AG94" s="142">
        <f t="shared" si="175"/>
        <v>20.203050891044214</v>
      </c>
      <c r="AH94" s="147">
        <f t="shared" si="107"/>
        <v>4</v>
      </c>
      <c r="AI94" s="144">
        <f t="shared" si="108"/>
        <v>2.4695676979166663</v>
      </c>
      <c r="AJ94" s="144">
        <f t="shared" si="176"/>
        <v>1.5338703703866434</v>
      </c>
      <c r="AK94" s="148">
        <f t="shared" si="177"/>
        <v>0.1832212990919718</v>
      </c>
      <c r="AL94" s="183">
        <f t="shared" si="149"/>
        <v>1.4425729005416372</v>
      </c>
      <c r="AM94" s="183">
        <f t="shared" si="178"/>
        <v>0.87358308156329945</v>
      </c>
      <c r="AN94" s="149">
        <f>IF(X94&gt;0,(E94+E94+N94+AA94)*H94/2/10000*0.4+(E94+N94+AA94+R94+T94+AE94+AG94)/100*2*0.4,(E94+E94+N94-AA94)*H94/2/10000*0.4+(E94+N94-AA94+R94+T94+AE94+AG94)/100*2*0.4)</f>
        <v>5.0797598517390403</v>
      </c>
      <c r="AO94" s="150">
        <f>IF(X94&gt;0,(E94+N94+AA94+R94+T94+AE94+AG94)/100*0.8*0.4,(E94+N94-AA94+R94+T94+AE94+AG94)/100*0.8*0.4)</f>
        <v>1.4894056472603792</v>
      </c>
    </row>
    <row r="95" spans="1:41" ht="26.1" customHeight="1" thickBot="1">
      <c r="A95" s="140"/>
      <c r="B95" s="225"/>
      <c r="C95" s="117">
        <v>175</v>
      </c>
      <c r="D95" s="117">
        <v>15</v>
      </c>
      <c r="E95" s="117">
        <v>125</v>
      </c>
      <c r="F95" s="107">
        <f t="shared" si="150"/>
        <v>258</v>
      </c>
      <c r="G95" s="117">
        <f t="shared" si="168"/>
        <v>155</v>
      </c>
      <c r="H95" s="182">
        <f t="shared" si="96"/>
        <v>180.25</v>
      </c>
      <c r="I95" s="182">
        <f t="shared" si="169"/>
        <v>222.66196710091648</v>
      </c>
      <c r="J95" s="117">
        <f t="shared" si="179"/>
        <v>1.75</v>
      </c>
      <c r="K95" s="119">
        <v>35</v>
      </c>
      <c r="L95" s="117">
        <f>K95-D95</f>
        <v>20</v>
      </c>
      <c r="M95" s="182">
        <f t="shared" si="97"/>
        <v>220.04461962425245</v>
      </c>
      <c r="N95" s="182">
        <f t="shared" si="147"/>
        <v>126.21240876230017</v>
      </c>
      <c r="O95" s="132">
        <f t="shared" si="99"/>
        <v>2.1363555303325481</v>
      </c>
      <c r="P95" s="141">
        <f t="shared" si="100"/>
        <v>48.830983550458242</v>
      </c>
      <c r="Q95" s="141">
        <f t="shared" si="101"/>
        <v>121.60766065379994</v>
      </c>
      <c r="R95" s="141">
        <f t="shared" si="113"/>
        <v>92.55340584122554</v>
      </c>
      <c r="S95" s="142">
        <f t="shared" si="170"/>
        <v>36.623237662843678</v>
      </c>
      <c r="T95" s="142">
        <f t="shared" si="171"/>
        <v>22.720399274298607</v>
      </c>
      <c r="U95" s="143">
        <f t="shared" si="116"/>
        <v>3.5450917830947986</v>
      </c>
      <c r="V95" s="144">
        <f t="shared" si="172"/>
        <v>2.9241155903545781</v>
      </c>
      <c r="W95" s="144">
        <f t="shared" si="180"/>
        <v>1.7998774005470439</v>
      </c>
      <c r="X95" s="145">
        <v>0</v>
      </c>
      <c r="Y95" s="146">
        <f>X95+D95</f>
        <v>15</v>
      </c>
      <c r="Z95" s="182">
        <f t="shared" si="102"/>
        <v>180.25</v>
      </c>
      <c r="AA95" s="182">
        <f t="shared" si="148"/>
        <v>0</v>
      </c>
      <c r="AB95" s="143">
        <f t="shared" si="104"/>
        <v>1.75</v>
      </c>
      <c r="AC95" s="141">
        <f t="shared" si="173"/>
        <v>40</v>
      </c>
      <c r="AD95" s="141">
        <f t="shared" si="105"/>
        <v>104.5</v>
      </c>
      <c r="AE95" s="141">
        <f t="shared" si="106"/>
        <v>78.75</v>
      </c>
      <c r="AF95" s="142">
        <f t="shared" si="174"/>
        <v>30</v>
      </c>
      <c r="AG95" s="142">
        <f t="shared" si="175"/>
        <v>20.203050891044214</v>
      </c>
      <c r="AH95" s="147">
        <f t="shared" si="107"/>
        <v>4</v>
      </c>
      <c r="AI95" s="144">
        <f t="shared" si="108"/>
        <v>2.4695676979166663</v>
      </c>
      <c r="AJ95" s="144">
        <f t="shared" si="176"/>
        <v>1.5338703703866434</v>
      </c>
      <c r="AK95" s="148">
        <f t="shared" si="177"/>
        <v>0.1832212990919718</v>
      </c>
      <c r="AL95" s="183">
        <f t="shared" si="149"/>
        <v>1.4425729005416372</v>
      </c>
      <c r="AM95" s="183">
        <f t="shared" si="178"/>
        <v>0.87358308156329945</v>
      </c>
      <c r="AN95" s="149">
        <f>IF(X95&gt;0,(E95+E95+N95+AA95)*H95/2/10000*0.4+(E95+N95+AA95+R95+T95+AE95+AG95)/100*2*0.4,(E95+E95+N95-AA95)*H95/2/10000*0.4+(E95+N95-AA95+R95+T95+AE95+AG95)/100*2*0.4)</f>
        <v>5.0797598517390403</v>
      </c>
      <c r="AO95" s="150">
        <f>IF(X95&gt;0,(E95+N95+AA95+R95+T95+AE95+AG95)/100*0.8*0.4,(E95+N95-AA95+R95+T95+AE95+AG95)/100*0.8*0.4)</f>
        <v>1.4894056472603792</v>
      </c>
    </row>
    <row r="96" spans="1:41" ht="26.1" customHeight="1" thickBot="1">
      <c r="B96" s="225"/>
      <c r="C96" s="117">
        <v>175</v>
      </c>
      <c r="D96" s="117">
        <v>20</v>
      </c>
      <c r="E96" s="117">
        <v>125</v>
      </c>
      <c r="F96" s="107">
        <f t="shared" si="150"/>
        <v>258</v>
      </c>
      <c r="G96" s="117">
        <f t="shared" si="168"/>
        <v>155</v>
      </c>
      <c r="H96" s="182">
        <f t="shared" si="96"/>
        <v>180.25</v>
      </c>
      <c r="I96" s="182">
        <f t="shared" si="169"/>
        <v>222.66196710091648</v>
      </c>
      <c r="J96" s="117">
        <f t="shared" si="179"/>
        <v>1.75</v>
      </c>
      <c r="K96" s="119">
        <v>35</v>
      </c>
      <c r="L96" s="117">
        <f t="shared" ref="L96:L101" si="181">K96-D96</f>
        <v>15</v>
      </c>
      <c r="M96" s="182">
        <f t="shared" si="97"/>
        <v>220.04461962425245</v>
      </c>
      <c r="N96" s="182">
        <f t="shared" si="147"/>
        <v>126.21240876230017</v>
      </c>
      <c r="O96" s="132">
        <f t="shared" si="99"/>
        <v>2.1363555303325481</v>
      </c>
      <c r="P96" s="141">
        <f t="shared" si="100"/>
        <v>48.830983550458242</v>
      </c>
      <c r="Q96" s="141">
        <f t="shared" si="101"/>
        <v>121.60766065379994</v>
      </c>
      <c r="R96" s="141">
        <f t="shared" si="113"/>
        <v>92.55340584122554</v>
      </c>
      <c r="S96" s="142">
        <f t="shared" si="170"/>
        <v>36.623237662843678</v>
      </c>
      <c r="T96" s="142">
        <f t="shared" si="171"/>
        <v>22.720399274298607</v>
      </c>
      <c r="U96" s="143">
        <f t="shared" si="116"/>
        <v>3.5450917830947986</v>
      </c>
      <c r="V96" s="144">
        <f t="shared" si="172"/>
        <v>2.9241155903545781</v>
      </c>
      <c r="W96" s="144">
        <f t="shared" si="180"/>
        <v>1.7998774005470439</v>
      </c>
      <c r="X96" s="145">
        <v>0</v>
      </c>
      <c r="Y96" s="146">
        <f t="shared" ref="Y96:Y101" si="182">X96+D96</f>
        <v>20</v>
      </c>
      <c r="Z96" s="182">
        <f t="shared" si="102"/>
        <v>180.25</v>
      </c>
      <c r="AA96" s="182">
        <f t="shared" si="148"/>
        <v>0</v>
      </c>
      <c r="AB96" s="143">
        <f t="shared" si="104"/>
        <v>1.75</v>
      </c>
      <c r="AC96" s="141">
        <f t="shared" si="173"/>
        <v>40</v>
      </c>
      <c r="AD96" s="141">
        <f t="shared" si="105"/>
        <v>104.5</v>
      </c>
      <c r="AE96" s="141">
        <f t="shared" si="106"/>
        <v>78.75</v>
      </c>
      <c r="AF96" s="142">
        <f t="shared" si="174"/>
        <v>30</v>
      </c>
      <c r="AG96" s="142">
        <f t="shared" si="175"/>
        <v>20.203050891044214</v>
      </c>
      <c r="AH96" s="147">
        <f t="shared" si="107"/>
        <v>4</v>
      </c>
      <c r="AI96" s="144">
        <f t="shared" si="108"/>
        <v>2.4695676979166663</v>
      </c>
      <c r="AJ96" s="144">
        <f t="shared" si="176"/>
        <v>1.5338703703866434</v>
      </c>
      <c r="AK96" s="148">
        <f t="shared" si="177"/>
        <v>0.1832212990919718</v>
      </c>
      <c r="AL96" s="183">
        <f t="shared" si="149"/>
        <v>1.4425729005416372</v>
      </c>
      <c r="AM96" s="183">
        <f t="shared" si="178"/>
        <v>0.87358308156329945</v>
      </c>
      <c r="AN96" s="149">
        <f t="shared" ref="AN96:AN101" si="183">IF(X96&gt;0,(E96+E96+N96+AA96)*H96/2/10000*0.4+(E96+N96+AA96+R96+T96+AE96+AG96)/100*2*0.4,(E96+E96+N96-AA96)*H96/2/10000*0.4+(E96+N96-AA96+R96+T96+AE96+AG96)/100*2*0.4)</f>
        <v>5.0797598517390403</v>
      </c>
      <c r="AO96" s="150">
        <f t="shared" ref="AO96:AO101" si="184">IF(X96&gt;0,(E96+N96+AA96+R96+T96+AE96+AG96)/100*0.8*0.4,(E96+N96-AA96+R96+T96+AE96+AG96)/100*0.8*0.4)</f>
        <v>1.4894056472603792</v>
      </c>
    </row>
    <row r="97" spans="2:41" ht="26.1" customHeight="1" thickBot="1">
      <c r="B97" s="225"/>
      <c r="C97" s="117">
        <v>175</v>
      </c>
      <c r="D97" s="117">
        <v>25</v>
      </c>
      <c r="E97" s="117">
        <v>125</v>
      </c>
      <c r="F97" s="107">
        <f t="shared" si="150"/>
        <v>258</v>
      </c>
      <c r="G97" s="117">
        <f t="shared" si="168"/>
        <v>155</v>
      </c>
      <c r="H97" s="182">
        <f t="shared" si="96"/>
        <v>180.25</v>
      </c>
      <c r="I97" s="182">
        <f t="shared" si="169"/>
        <v>264.47574364968784</v>
      </c>
      <c r="J97" s="117">
        <f t="shared" si="179"/>
        <v>1.75</v>
      </c>
      <c r="K97" s="119">
        <v>55</v>
      </c>
      <c r="L97" s="117">
        <f t="shared" si="181"/>
        <v>30</v>
      </c>
      <c r="M97" s="182">
        <f t="shared" si="97"/>
        <v>314.2562849107029</v>
      </c>
      <c r="N97" s="182">
        <f t="shared" si="147"/>
        <v>257.42367821526614</v>
      </c>
      <c r="O97" s="132">
        <f t="shared" si="99"/>
        <v>3.0510318923369213</v>
      </c>
      <c r="P97" s="141">
        <f t="shared" si="100"/>
        <v>69.737871824843907</v>
      </c>
      <c r="Q97" s="141">
        <f t="shared" si="101"/>
        <v>170.4094310635291</v>
      </c>
      <c r="R97" s="141">
        <f t="shared" si="113"/>
        <v>130.21884733645712</v>
      </c>
      <c r="S97" s="142">
        <f t="shared" si="170"/>
        <v>52.303403868632934</v>
      </c>
      <c r="T97" s="142">
        <f t="shared" si="171"/>
        <v>31.320605372037956</v>
      </c>
      <c r="U97" s="143">
        <f t="shared" si="116"/>
        <v>2.5627893513430156</v>
      </c>
      <c r="V97" s="144">
        <f t="shared" si="172"/>
        <v>4.1264370645074617</v>
      </c>
      <c r="W97" s="144">
        <f t="shared" si="180"/>
        <v>2.5300410753857809</v>
      </c>
      <c r="X97" s="151">
        <v>-20</v>
      </c>
      <c r="Y97" s="146">
        <f t="shared" si="182"/>
        <v>5</v>
      </c>
      <c r="Z97" s="182">
        <f t="shared" si="102"/>
        <v>191.81804348878316</v>
      </c>
      <c r="AA97" s="182">
        <f t="shared" si="148"/>
        <v>65.605634726482975</v>
      </c>
      <c r="AB97" s="143">
        <f t="shared" si="104"/>
        <v>1.8623111018328462</v>
      </c>
      <c r="AC97" s="141">
        <f t="shared" si="173"/>
        <v>42.567110899036486</v>
      </c>
      <c r="AD97" s="141">
        <f t="shared" si="105"/>
        <v>114.73258370250525</v>
      </c>
      <c r="AE97" s="141">
        <f t="shared" si="106"/>
        <v>85.922336808097185</v>
      </c>
      <c r="AF97" s="142">
        <f t="shared" si="174"/>
        <v>31.925333174277363</v>
      </c>
      <c r="AG97" s="142">
        <f t="shared" si="175"/>
        <v>22.577615946243231</v>
      </c>
      <c r="AH97" s="147">
        <f t="shared" si="107"/>
        <v>3.5751168803760511</v>
      </c>
      <c r="AI97" s="144">
        <f t="shared" si="108"/>
        <v>2.6816708977412813</v>
      </c>
      <c r="AJ97" s="144">
        <f t="shared" si="176"/>
        <v>1.6744908773995129</v>
      </c>
      <c r="AK97" s="148">
        <f t="shared" si="177"/>
        <v>0.21614964812412923</v>
      </c>
      <c r="AL97" s="183">
        <f t="shared" si="149"/>
        <v>1.8740910745249577</v>
      </c>
      <c r="AM97" s="183">
        <f t="shared" si="178"/>
        <v>1.0241126771388762</v>
      </c>
      <c r="AN97" s="149">
        <f t="shared" si="183"/>
        <v>6.2876136383900123</v>
      </c>
      <c r="AO97" s="150">
        <f t="shared" si="184"/>
        <v>1.8779438366451797</v>
      </c>
    </row>
    <row r="98" spans="2:41" ht="26.1" customHeight="1" thickBot="1">
      <c r="B98" s="225"/>
      <c r="C98" s="117">
        <v>175</v>
      </c>
      <c r="D98" s="117">
        <v>30</v>
      </c>
      <c r="E98" s="117">
        <v>125</v>
      </c>
      <c r="F98" s="107">
        <f t="shared" si="150"/>
        <v>258</v>
      </c>
      <c r="G98" s="117">
        <f t="shared" si="168"/>
        <v>155</v>
      </c>
      <c r="H98" s="182">
        <f t="shared" si="96"/>
        <v>180.25</v>
      </c>
      <c r="I98" s="182">
        <f t="shared" si="169"/>
        <v>264.47574364968784</v>
      </c>
      <c r="J98" s="117">
        <f t="shared" si="179"/>
        <v>1.75</v>
      </c>
      <c r="K98" s="119">
        <v>55</v>
      </c>
      <c r="L98" s="117">
        <f t="shared" si="181"/>
        <v>25</v>
      </c>
      <c r="M98" s="182">
        <f t="shared" si="97"/>
        <v>314.2562849107029</v>
      </c>
      <c r="N98" s="182">
        <f t="shared" si="147"/>
        <v>257.42367821526614</v>
      </c>
      <c r="O98" s="132">
        <f t="shared" si="99"/>
        <v>3.0510318923369213</v>
      </c>
      <c r="P98" s="141">
        <f t="shared" si="100"/>
        <v>69.737871824843907</v>
      </c>
      <c r="Q98" s="141">
        <f t="shared" si="101"/>
        <v>170.4094310635291</v>
      </c>
      <c r="R98" s="141">
        <f t="shared" si="113"/>
        <v>130.21884733645712</v>
      </c>
      <c r="S98" s="142">
        <f t="shared" si="170"/>
        <v>52.303403868632934</v>
      </c>
      <c r="T98" s="142">
        <f t="shared" si="171"/>
        <v>31.320605372037956</v>
      </c>
      <c r="U98" s="143">
        <f t="shared" si="116"/>
        <v>2.5627893513430156</v>
      </c>
      <c r="V98" s="144">
        <f t="shared" si="172"/>
        <v>4.1264370645074617</v>
      </c>
      <c r="W98" s="144">
        <f t="shared" si="180"/>
        <v>2.5300410753857809</v>
      </c>
      <c r="X98" s="151">
        <v>-20</v>
      </c>
      <c r="Y98" s="146">
        <f t="shared" si="182"/>
        <v>10</v>
      </c>
      <c r="Z98" s="182">
        <f t="shared" si="102"/>
        <v>191.81804348878316</v>
      </c>
      <c r="AA98" s="182">
        <f t="shared" si="148"/>
        <v>65.605634726482975</v>
      </c>
      <c r="AB98" s="143">
        <f t="shared" si="104"/>
        <v>1.8623111018328462</v>
      </c>
      <c r="AC98" s="141">
        <f t="shared" si="173"/>
        <v>42.567110899036486</v>
      </c>
      <c r="AD98" s="141">
        <f t="shared" si="105"/>
        <v>114.73258370250525</v>
      </c>
      <c r="AE98" s="141">
        <f t="shared" si="106"/>
        <v>85.922336808097185</v>
      </c>
      <c r="AF98" s="142">
        <f t="shared" si="174"/>
        <v>31.925333174277363</v>
      </c>
      <c r="AG98" s="142">
        <f t="shared" si="175"/>
        <v>22.577615946243231</v>
      </c>
      <c r="AH98" s="147">
        <f t="shared" si="107"/>
        <v>3.5751168803760511</v>
      </c>
      <c r="AI98" s="144">
        <f t="shared" si="108"/>
        <v>2.6816708977412813</v>
      </c>
      <c r="AJ98" s="144">
        <f t="shared" si="176"/>
        <v>1.6744908773995129</v>
      </c>
      <c r="AK98" s="148">
        <f t="shared" si="177"/>
        <v>0.21614964812412923</v>
      </c>
      <c r="AL98" s="183">
        <f t="shared" si="149"/>
        <v>1.8740910745249577</v>
      </c>
      <c r="AM98" s="183">
        <f t="shared" si="178"/>
        <v>1.0241126771388762</v>
      </c>
      <c r="AN98" s="149">
        <f t="shared" si="183"/>
        <v>6.2876136383900123</v>
      </c>
      <c r="AO98" s="150">
        <f t="shared" si="184"/>
        <v>1.8779438366451797</v>
      </c>
    </row>
    <row r="99" spans="2:41" ht="26.1" customHeight="1" thickBot="1">
      <c r="B99" s="225"/>
      <c r="C99" s="117">
        <v>175</v>
      </c>
      <c r="D99" s="117">
        <v>35</v>
      </c>
      <c r="E99" s="117">
        <v>125</v>
      </c>
      <c r="F99" s="107">
        <f t="shared" si="150"/>
        <v>258</v>
      </c>
      <c r="G99" s="117">
        <f t="shared" si="168"/>
        <v>155</v>
      </c>
      <c r="H99" s="182">
        <f t="shared" si="96"/>
        <v>180.25</v>
      </c>
      <c r="I99" s="182">
        <f t="shared" si="169"/>
        <v>264.47574364968784</v>
      </c>
      <c r="J99" s="117">
        <f t="shared" si="179"/>
        <v>1.75</v>
      </c>
      <c r="K99" s="119">
        <v>55</v>
      </c>
      <c r="L99" s="117">
        <f t="shared" si="181"/>
        <v>20</v>
      </c>
      <c r="M99" s="182">
        <f t="shared" si="97"/>
        <v>314.2562849107029</v>
      </c>
      <c r="N99" s="182">
        <f t="shared" si="147"/>
        <v>257.42367821526614</v>
      </c>
      <c r="O99" s="132">
        <f t="shared" si="99"/>
        <v>3.0510318923369213</v>
      </c>
      <c r="P99" s="141">
        <f t="shared" si="100"/>
        <v>69.737871824843907</v>
      </c>
      <c r="Q99" s="141">
        <f t="shared" si="101"/>
        <v>170.4094310635291</v>
      </c>
      <c r="R99" s="141">
        <f t="shared" si="113"/>
        <v>130.21884733645712</v>
      </c>
      <c r="S99" s="142">
        <f t="shared" si="170"/>
        <v>52.303403868632934</v>
      </c>
      <c r="T99" s="142">
        <f t="shared" si="171"/>
        <v>31.320605372037956</v>
      </c>
      <c r="U99" s="143">
        <f t="shared" si="116"/>
        <v>2.5627893513430156</v>
      </c>
      <c r="V99" s="144">
        <f t="shared" si="172"/>
        <v>4.1264370645074617</v>
      </c>
      <c r="W99" s="144">
        <f t="shared" si="180"/>
        <v>2.5300410753857809</v>
      </c>
      <c r="X99" s="151">
        <v>-20</v>
      </c>
      <c r="Y99" s="146">
        <f t="shared" si="182"/>
        <v>15</v>
      </c>
      <c r="Z99" s="182">
        <f t="shared" si="102"/>
        <v>191.81804348878316</v>
      </c>
      <c r="AA99" s="182">
        <f t="shared" si="148"/>
        <v>65.605634726482975</v>
      </c>
      <c r="AB99" s="143">
        <f t="shared" si="104"/>
        <v>1.8623111018328462</v>
      </c>
      <c r="AC99" s="141">
        <f t="shared" si="173"/>
        <v>42.567110899036486</v>
      </c>
      <c r="AD99" s="141">
        <f t="shared" si="105"/>
        <v>114.73258370250525</v>
      </c>
      <c r="AE99" s="141">
        <f t="shared" si="106"/>
        <v>85.922336808097185</v>
      </c>
      <c r="AF99" s="142">
        <f t="shared" si="174"/>
        <v>31.925333174277363</v>
      </c>
      <c r="AG99" s="142">
        <f t="shared" si="175"/>
        <v>22.577615946243231</v>
      </c>
      <c r="AH99" s="147">
        <f t="shared" si="107"/>
        <v>3.5751168803760511</v>
      </c>
      <c r="AI99" s="144">
        <f t="shared" si="108"/>
        <v>2.6816708977412813</v>
      </c>
      <c r="AJ99" s="144">
        <f t="shared" si="176"/>
        <v>1.6744908773995129</v>
      </c>
      <c r="AK99" s="148">
        <f t="shared" si="177"/>
        <v>0.21614964812412923</v>
      </c>
      <c r="AL99" s="183">
        <f t="shared" si="149"/>
        <v>1.8740910745249577</v>
      </c>
      <c r="AM99" s="183">
        <f t="shared" si="178"/>
        <v>1.0241126771388762</v>
      </c>
      <c r="AN99" s="149">
        <f t="shared" si="183"/>
        <v>6.2876136383900123</v>
      </c>
      <c r="AO99" s="150">
        <f t="shared" si="184"/>
        <v>1.8779438366451797</v>
      </c>
    </row>
    <row r="100" spans="2:41" ht="26.1" customHeight="1" thickBot="1">
      <c r="B100" s="225"/>
      <c r="C100" s="117">
        <v>175</v>
      </c>
      <c r="D100" s="117">
        <v>40</v>
      </c>
      <c r="E100" s="117">
        <v>125</v>
      </c>
      <c r="F100" s="107">
        <f t="shared" si="150"/>
        <v>258</v>
      </c>
      <c r="G100" s="117">
        <f t="shared" si="168"/>
        <v>155</v>
      </c>
      <c r="H100" s="182">
        <f t="shared" si="96"/>
        <v>180.25</v>
      </c>
      <c r="I100" s="182">
        <f t="shared" si="169"/>
        <v>264.47574364968784</v>
      </c>
      <c r="J100" s="117">
        <f t="shared" si="179"/>
        <v>1.75</v>
      </c>
      <c r="K100" s="119">
        <v>55</v>
      </c>
      <c r="L100" s="117">
        <f t="shared" si="181"/>
        <v>15</v>
      </c>
      <c r="M100" s="182">
        <f t="shared" si="97"/>
        <v>314.2562849107029</v>
      </c>
      <c r="N100" s="182">
        <f t="shared" si="147"/>
        <v>257.42367821526614</v>
      </c>
      <c r="O100" s="132">
        <f t="shared" si="99"/>
        <v>3.0510318923369213</v>
      </c>
      <c r="P100" s="141">
        <f t="shared" si="100"/>
        <v>69.737871824843907</v>
      </c>
      <c r="Q100" s="141">
        <f t="shared" si="101"/>
        <v>170.4094310635291</v>
      </c>
      <c r="R100" s="141">
        <f t="shared" si="113"/>
        <v>130.21884733645712</v>
      </c>
      <c r="S100" s="142">
        <f t="shared" si="170"/>
        <v>52.303403868632934</v>
      </c>
      <c r="T100" s="142">
        <f t="shared" si="171"/>
        <v>31.320605372037956</v>
      </c>
      <c r="U100" s="143">
        <f t="shared" si="116"/>
        <v>2.5627893513430156</v>
      </c>
      <c r="V100" s="144">
        <f t="shared" si="172"/>
        <v>4.1264370645074617</v>
      </c>
      <c r="W100" s="144">
        <f t="shared" si="180"/>
        <v>2.5300410753857809</v>
      </c>
      <c r="X100" s="151">
        <v>-20</v>
      </c>
      <c r="Y100" s="146">
        <f t="shared" si="182"/>
        <v>20</v>
      </c>
      <c r="Z100" s="182">
        <f t="shared" si="102"/>
        <v>191.81804348878316</v>
      </c>
      <c r="AA100" s="182">
        <f t="shared" si="148"/>
        <v>65.605634726482975</v>
      </c>
      <c r="AB100" s="143">
        <f t="shared" si="104"/>
        <v>1.8623111018328462</v>
      </c>
      <c r="AC100" s="141">
        <f t="shared" si="173"/>
        <v>42.567110899036486</v>
      </c>
      <c r="AD100" s="141">
        <f t="shared" si="105"/>
        <v>114.73258370250525</v>
      </c>
      <c r="AE100" s="141">
        <f t="shared" si="106"/>
        <v>85.922336808097185</v>
      </c>
      <c r="AF100" s="142">
        <f t="shared" si="174"/>
        <v>31.925333174277363</v>
      </c>
      <c r="AG100" s="142">
        <f t="shared" si="175"/>
        <v>22.577615946243231</v>
      </c>
      <c r="AH100" s="147">
        <f t="shared" si="107"/>
        <v>3.5751168803760511</v>
      </c>
      <c r="AI100" s="144">
        <f t="shared" si="108"/>
        <v>2.6816708977412813</v>
      </c>
      <c r="AJ100" s="144">
        <f t="shared" si="176"/>
        <v>1.6744908773995129</v>
      </c>
      <c r="AK100" s="148">
        <f t="shared" si="177"/>
        <v>0.21614964812412923</v>
      </c>
      <c r="AL100" s="183">
        <f t="shared" si="149"/>
        <v>1.8740910745249577</v>
      </c>
      <c r="AM100" s="183">
        <f t="shared" si="178"/>
        <v>1.0241126771388762</v>
      </c>
      <c r="AN100" s="149">
        <f t="shared" si="183"/>
        <v>6.2876136383900123</v>
      </c>
      <c r="AO100" s="150">
        <f t="shared" si="184"/>
        <v>1.8779438366451797</v>
      </c>
    </row>
    <row r="101" spans="2:41" ht="26.1" customHeight="1" thickBot="1">
      <c r="B101" s="226"/>
      <c r="C101" s="153">
        <v>175</v>
      </c>
      <c r="D101" s="153">
        <v>45</v>
      </c>
      <c r="E101" s="117">
        <v>125</v>
      </c>
      <c r="F101" s="107">
        <f t="shared" si="150"/>
        <v>258</v>
      </c>
      <c r="G101" s="153">
        <f t="shared" si="168"/>
        <v>155</v>
      </c>
      <c r="H101" s="182">
        <f>(F101-G101)*J101</f>
        <v>180.25</v>
      </c>
      <c r="I101" s="182">
        <f t="shared" si="169"/>
        <v>264.47574364968784</v>
      </c>
      <c r="J101" s="153">
        <f t="shared" si="179"/>
        <v>1.75</v>
      </c>
      <c r="K101" s="163">
        <v>55</v>
      </c>
      <c r="L101" s="153">
        <f t="shared" si="181"/>
        <v>10</v>
      </c>
      <c r="M101" s="182">
        <f t="shared" si="97"/>
        <v>314.2562849107029</v>
      </c>
      <c r="N101" s="182">
        <f t="shared" si="147"/>
        <v>257.42367821526614</v>
      </c>
      <c r="O101" s="132">
        <f t="shared" si="99"/>
        <v>3.0510318923369213</v>
      </c>
      <c r="P101" s="164">
        <f t="shared" si="100"/>
        <v>69.737871824843907</v>
      </c>
      <c r="Q101" s="164">
        <f t="shared" si="101"/>
        <v>170.4094310635291</v>
      </c>
      <c r="R101" s="164">
        <f t="shared" si="113"/>
        <v>130.21884733645712</v>
      </c>
      <c r="S101" s="165">
        <f t="shared" si="170"/>
        <v>52.303403868632934</v>
      </c>
      <c r="T101" s="165">
        <f t="shared" si="171"/>
        <v>31.320605372037956</v>
      </c>
      <c r="U101" s="166">
        <f t="shared" si="116"/>
        <v>2.5627893513430156</v>
      </c>
      <c r="V101" s="167">
        <f t="shared" si="172"/>
        <v>4.1264370645074617</v>
      </c>
      <c r="W101" s="167">
        <f t="shared" si="180"/>
        <v>2.5300410753857809</v>
      </c>
      <c r="X101" s="168">
        <v>-20</v>
      </c>
      <c r="Y101" s="169">
        <f t="shared" si="182"/>
        <v>25</v>
      </c>
      <c r="Z101" s="182">
        <f t="shared" si="102"/>
        <v>191.81804348878316</v>
      </c>
      <c r="AA101" s="182">
        <f t="shared" si="148"/>
        <v>65.605634726482975</v>
      </c>
      <c r="AB101" s="166">
        <f t="shared" si="104"/>
        <v>1.8623111018328462</v>
      </c>
      <c r="AC101" s="164">
        <f t="shared" si="173"/>
        <v>42.567110899036486</v>
      </c>
      <c r="AD101" s="164">
        <f t="shared" si="105"/>
        <v>114.73258370250525</v>
      </c>
      <c r="AE101" s="164">
        <f t="shared" si="106"/>
        <v>85.922336808097185</v>
      </c>
      <c r="AF101" s="165">
        <f t="shared" si="174"/>
        <v>31.925333174277363</v>
      </c>
      <c r="AG101" s="165">
        <f t="shared" si="175"/>
        <v>22.577615946243231</v>
      </c>
      <c r="AH101" s="170">
        <f t="shared" si="107"/>
        <v>3.5751168803760511</v>
      </c>
      <c r="AI101" s="167">
        <f t="shared" si="108"/>
        <v>2.6816708977412813</v>
      </c>
      <c r="AJ101" s="167">
        <f t="shared" si="176"/>
        <v>1.6744908773995129</v>
      </c>
      <c r="AK101" s="171">
        <f t="shared" si="177"/>
        <v>0.21614964812412923</v>
      </c>
      <c r="AL101" s="183">
        <f t="shared" si="149"/>
        <v>1.8740910745249577</v>
      </c>
      <c r="AM101" s="183">
        <f t="shared" si="178"/>
        <v>1.0241126771388762</v>
      </c>
      <c r="AN101" s="149">
        <f t="shared" si="183"/>
        <v>6.2876136383900123</v>
      </c>
      <c r="AO101" s="150">
        <f t="shared" si="184"/>
        <v>1.8779438366451797</v>
      </c>
    </row>
    <row r="102" spans="2:41" ht="26.1" customHeight="1">
      <c r="B102" s="173"/>
      <c r="C102" s="173"/>
      <c r="D102" s="173"/>
      <c r="E102" s="173"/>
      <c r="F102" s="173"/>
      <c r="G102" s="173"/>
      <c r="H102" s="173"/>
      <c r="I102" s="173"/>
      <c r="J102" s="173"/>
      <c r="K102" s="174"/>
      <c r="L102" s="173"/>
      <c r="M102" s="173"/>
      <c r="N102" s="173"/>
      <c r="O102" s="173"/>
      <c r="P102" s="175"/>
      <c r="Q102" s="175"/>
      <c r="R102" s="175"/>
      <c r="S102" s="173"/>
      <c r="T102" s="173"/>
      <c r="U102" s="176"/>
      <c r="V102" s="177"/>
      <c r="W102" s="177"/>
      <c r="X102" s="178"/>
      <c r="Y102" s="179"/>
      <c r="Z102" s="173"/>
      <c r="AA102" s="173"/>
      <c r="AB102" s="176"/>
      <c r="AC102" s="175"/>
      <c r="AD102" s="175"/>
      <c r="AE102" s="175"/>
      <c r="AF102" s="173"/>
      <c r="AG102" s="173"/>
      <c r="AH102" s="180"/>
      <c r="AI102" s="177"/>
      <c r="AJ102" s="177"/>
      <c r="AK102" s="181"/>
      <c r="AL102" s="174"/>
      <c r="AM102" s="174"/>
      <c r="AN102" s="176"/>
      <c r="AO102" s="176"/>
    </row>
  </sheetData>
  <mergeCells count="69">
    <mergeCell ref="AN81:AO81"/>
    <mergeCell ref="B82:B91"/>
    <mergeCell ref="B92:B101"/>
    <mergeCell ref="J79:J81"/>
    <mergeCell ref="K79:W79"/>
    <mergeCell ref="X79:AJ79"/>
    <mergeCell ref="AK79:AM79"/>
    <mergeCell ref="AO79:AO80"/>
    <mergeCell ref="U80:U81"/>
    <mergeCell ref="AH80:AH81"/>
    <mergeCell ref="V81:W81"/>
    <mergeCell ref="AI81:AJ81"/>
    <mergeCell ref="AL81:AM81"/>
    <mergeCell ref="B59:B68"/>
    <mergeCell ref="B69:B78"/>
    <mergeCell ref="D79:D80"/>
    <mergeCell ref="F79:F80"/>
    <mergeCell ref="G79:G80"/>
    <mergeCell ref="H79:H80"/>
    <mergeCell ref="AK56:AM56"/>
    <mergeCell ref="AO56:AO57"/>
    <mergeCell ref="U57:U58"/>
    <mergeCell ref="AH57:AH58"/>
    <mergeCell ref="V58:W58"/>
    <mergeCell ref="AI58:AJ58"/>
    <mergeCell ref="AL58:AM58"/>
    <mergeCell ref="AN58:AO58"/>
    <mergeCell ref="B31:B40"/>
    <mergeCell ref="B41:B50"/>
    <mergeCell ref="C53:AO53"/>
    <mergeCell ref="D56:D57"/>
    <mergeCell ref="F56:F57"/>
    <mergeCell ref="G56:G57"/>
    <mergeCell ref="H56:H57"/>
    <mergeCell ref="J56:J58"/>
    <mergeCell ref="K56:W56"/>
    <mergeCell ref="X56:AJ56"/>
    <mergeCell ref="X28:AJ28"/>
    <mergeCell ref="AK28:AM28"/>
    <mergeCell ref="AO28:AO29"/>
    <mergeCell ref="U29:U30"/>
    <mergeCell ref="AH29:AH30"/>
    <mergeCell ref="V30:W30"/>
    <mergeCell ref="AI30:AJ30"/>
    <mergeCell ref="AL30:AM30"/>
    <mergeCell ref="AN30:AO30"/>
    <mergeCell ref="B18:B27"/>
    <mergeCell ref="D28:D29"/>
    <mergeCell ref="F28:F29"/>
    <mergeCell ref="G28:G29"/>
    <mergeCell ref="U6:U7"/>
    <mergeCell ref="J5:J7"/>
    <mergeCell ref="K5:W5"/>
    <mergeCell ref="J28:J30"/>
    <mergeCell ref="K28:W28"/>
    <mergeCell ref="B2:AO2"/>
    <mergeCell ref="D5:D6"/>
    <mergeCell ref="F5:F6"/>
    <mergeCell ref="G5:G6"/>
    <mergeCell ref="H5:H6"/>
    <mergeCell ref="B8:B17"/>
    <mergeCell ref="X5:AJ5"/>
    <mergeCell ref="AK5:AM5"/>
    <mergeCell ref="AO5:AO6"/>
    <mergeCell ref="AH6:AH7"/>
    <mergeCell ref="V7:W7"/>
    <mergeCell ref="AI7:AJ7"/>
    <mergeCell ref="AL7:AM7"/>
    <mergeCell ref="AN7:AO7"/>
  </mergeCells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斜交角度</vt:lpstr>
      <vt:lpstr>D1.5（襟边加大）</vt:lpstr>
      <vt:lpstr>D1.8（襟边加大）</vt:lpstr>
      <vt:lpstr>D1.8</vt:lpstr>
      <vt:lpstr>D1.5斜八字墙</vt:lpstr>
      <vt:lpstr>D1.25（襟边加大）</vt:lpstr>
    </vt:vector>
  </TitlesOfParts>
  <Company>ghdi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ljp</dc:creator>
  <cp:lastModifiedBy>Windows User</cp:lastModifiedBy>
  <cp:lastPrinted>2008-05-27T00:39:37Z</cp:lastPrinted>
  <dcterms:created xsi:type="dcterms:W3CDTF">2004-02-23T07:02:49Z</dcterms:created>
  <dcterms:modified xsi:type="dcterms:W3CDTF">2021-12-15T09:07:35Z</dcterms:modified>
</cp:coreProperties>
</file>