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圆管涵\"/>
    </mc:Choice>
  </mc:AlternateContent>
  <bookViews>
    <workbookView xWindow="375" yWindow="75" windowWidth="11400" windowHeight="6915" tabRatio="775" firstSheet="2" activeTab="6"/>
  </bookViews>
  <sheets>
    <sheet name="D1.25正管节尺寸及材料数量表" sheetId="14" r:id="rId1"/>
    <sheet name="D1.5正管节尺寸及材料数量表" sheetId="7" r:id="rId2"/>
    <sheet name="D1.8正管节尺寸及材料数量表" sheetId="13" r:id="rId3"/>
    <sheet name="构造表（改八字墙）" sheetId="12" r:id="rId4"/>
    <sheet name="D1.25斜管节尺寸及材料数量表" sheetId="15" r:id="rId5"/>
    <sheet name="D1.5斜管节尺寸及材料数量表" sheetId="16" r:id="rId6"/>
    <sheet name="D1.8斜管节尺寸及材料数量表" sheetId="17" r:id="rId7"/>
  </sheets>
  <calcPr calcId="162913"/>
</workbook>
</file>

<file path=xl/calcChain.xml><?xml version="1.0" encoding="utf-8"?>
<calcChain xmlns="http://schemas.openxmlformats.org/spreadsheetml/2006/main">
  <c r="AO37" i="17" l="1"/>
  <c r="AU37" i="17" s="1"/>
  <c r="AV37" i="17" s="1"/>
  <c r="AM37" i="17"/>
  <c r="AW36" i="17"/>
  <c r="AO36" i="17"/>
  <c r="AU36" i="17" s="1"/>
  <c r="AV36" i="17" s="1"/>
  <c r="AM36" i="17"/>
  <c r="AW35" i="17"/>
  <c r="AV35" i="17"/>
  <c r="AO34" i="17"/>
  <c r="AU34" i="17"/>
  <c r="AV34" i="17" s="1"/>
  <c r="AM34" i="17"/>
  <c r="AW33" i="17"/>
  <c r="AO33" i="17"/>
  <c r="AU33" i="17" s="1"/>
  <c r="AV33" i="17" s="1"/>
  <c r="AM33" i="17"/>
  <c r="AW32" i="17"/>
  <c r="AV32" i="17"/>
  <c r="AQ31" i="17"/>
  <c r="AO31" i="17"/>
  <c r="AQ30" i="17"/>
  <c r="AO30" i="17"/>
  <c r="AS29" i="17"/>
  <c r="AN29" i="17"/>
  <c r="AM29" i="17"/>
  <c r="AL29" i="17"/>
  <c r="AX29" i="17" s="1"/>
  <c r="AY29" i="17" s="1"/>
  <c r="AQ28" i="17"/>
  <c r="AO28" i="17"/>
  <c r="I28" i="17"/>
  <c r="H28" i="17"/>
  <c r="G28" i="17"/>
  <c r="AQ27" i="17"/>
  <c r="AO27" i="17"/>
  <c r="I27" i="17"/>
  <c r="K27" i="17" s="1"/>
  <c r="L27" i="17" s="1"/>
  <c r="H27" i="17"/>
  <c r="G27" i="17"/>
  <c r="AS26" i="17"/>
  <c r="AN26" i="17"/>
  <c r="AM26" i="17"/>
  <c r="AL26" i="17"/>
  <c r="AP27" i="17" s="1"/>
  <c r="AU27" i="17" s="1"/>
  <c r="AV27" i="17" s="1"/>
  <c r="L26" i="17"/>
  <c r="M26" i="17" s="1"/>
  <c r="O26" i="17" s="1"/>
  <c r="AQ25" i="17"/>
  <c r="AO25" i="17"/>
  <c r="I25" i="17"/>
  <c r="L25" i="17"/>
  <c r="H25" i="17"/>
  <c r="G25" i="17"/>
  <c r="K25" i="17" s="1"/>
  <c r="AQ24" i="17"/>
  <c r="AO24" i="17"/>
  <c r="I24" i="17"/>
  <c r="K24" i="17" s="1"/>
  <c r="L24" i="17" s="1"/>
  <c r="H24" i="17"/>
  <c r="G24" i="17"/>
  <c r="AS23" i="17"/>
  <c r="AN23" i="17"/>
  <c r="AM23" i="17"/>
  <c r="AL23" i="17"/>
  <c r="AX23" i="17" s="1"/>
  <c r="AY23" i="17" s="1"/>
  <c r="L23" i="17"/>
  <c r="M23" i="17" s="1"/>
  <c r="O23" i="17" s="1"/>
  <c r="AQ22" i="17"/>
  <c r="AO22" i="17"/>
  <c r="I22" i="17"/>
  <c r="K22" i="17"/>
  <c r="L22" i="17"/>
  <c r="H22" i="17"/>
  <c r="G22" i="17"/>
  <c r="AQ21" i="17"/>
  <c r="AO21" i="17"/>
  <c r="I21" i="17"/>
  <c r="H21" i="17"/>
  <c r="G21" i="17"/>
  <c r="AS20" i="17"/>
  <c r="AN20" i="17"/>
  <c r="AM20" i="17"/>
  <c r="AL20" i="17"/>
  <c r="AX20" i="17" s="1"/>
  <c r="AY20" i="17" s="1"/>
  <c r="M20" i="17"/>
  <c r="O20" i="17" s="1"/>
  <c r="L20" i="17"/>
  <c r="AQ19" i="17"/>
  <c r="AU19" i="17" s="1"/>
  <c r="AV19" i="17" s="1"/>
  <c r="AO19" i="17"/>
  <c r="K19" i="17"/>
  <c r="L19" i="17" s="1"/>
  <c r="M18" i="17" s="1"/>
  <c r="O18" i="17" s="1"/>
  <c r="I19" i="17"/>
  <c r="H19" i="17"/>
  <c r="G19" i="17"/>
  <c r="AQ18" i="17"/>
  <c r="AO18" i="17"/>
  <c r="I18" i="17"/>
  <c r="K18" i="17" s="1"/>
  <c r="L18" i="17" s="1"/>
  <c r="H18" i="17"/>
  <c r="G18" i="17"/>
  <c r="AS17" i="17"/>
  <c r="AN17" i="17"/>
  <c r="AM17" i="17"/>
  <c r="AL17" i="17"/>
  <c r="AX17" i="17"/>
  <c r="AY17" i="17" s="1"/>
  <c r="P17" i="17"/>
  <c r="Q17" i="17" s="1"/>
  <c r="L17" i="17"/>
  <c r="M17" i="17"/>
  <c r="O17" i="17"/>
  <c r="AQ16" i="17"/>
  <c r="AO16" i="17"/>
  <c r="I16" i="17"/>
  <c r="H16" i="17"/>
  <c r="AQ15" i="17"/>
  <c r="AO15" i="17"/>
  <c r="J15" i="17"/>
  <c r="J16" i="17" s="1"/>
  <c r="G16" i="17" s="1"/>
  <c r="K16" i="17" s="1"/>
  <c r="L16" i="17" s="1"/>
  <c r="I15" i="17"/>
  <c r="H15" i="17"/>
  <c r="AS14" i="17"/>
  <c r="AN14" i="17"/>
  <c r="AM14" i="17"/>
  <c r="AL14" i="17"/>
  <c r="AR14" i="17" s="1"/>
  <c r="AU14" i="17" s="1"/>
  <c r="AV14" i="17" s="1"/>
  <c r="AW14" i="17" s="1"/>
  <c r="L14" i="17"/>
  <c r="M14" i="17" s="1"/>
  <c r="O14" i="17" s="1"/>
  <c r="AQ13" i="17"/>
  <c r="AO13" i="17"/>
  <c r="I13" i="17"/>
  <c r="K13" i="17" s="1"/>
  <c r="L13" i="17" s="1"/>
  <c r="H13" i="17"/>
  <c r="AQ12" i="17"/>
  <c r="AP12" i="17"/>
  <c r="AO12" i="17"/>
  <c r="J12" i="17"/>
  <c r="J13" i="17" s="1"/>
  <c r="G13" i="17" s="1"/>
  <c r="I12" i="17"/>
  <c r="H12" i="17"/>
  <c r="AS11" i="17"/>
  <c r="AR11" i="17"/>
  <c r="AU11" i="17" s="1"/>
  <c r="AV11" i="17" s="1"/>
  <c r="AW11" i="17" s="1"/>
  <c r="AN11" i="17"/>
  <c r="AM11" i="17"/>
  <c r="AL11" i="17"/>
  <c r="AP13" i="17" s="1"/>
  <c r="AU13" i="17" s="1"/>
  <c r="AV13" i="17" s="1"/>
  <c r="L11" i="17"/>
  <c r="M11" i="17" s="1"/>
  <c r="O11" i="17" s="1"/>
  <c r="AQ10" i="17"/>
  <c r="AO10" i="17"/>
  <c r="AU10" i="17" s="1"/>
  <c r="AV10" i="17" s="1"/>
  <c r="J10" i="17"/>
  <c r="G10" i="17" s="1"/>
  <c r="I10" i="17"/>
  <c r="K10" i="17" s="1"/>
  <c r="L10" i="17" s="1"/>
  <c r="H10" i="17"/>
  <c r="AQ9" i="17"/>
  <c r="AO9" i="17"/>
  <c r="J9" i="17"/>
  <c r="I9" i="17"/>
  <c r="K9" i="17" s="1"/>
  <c r="L9" i="17" s="1"/>
  <c r="M9" i="17" s="1"/>
  <c r="O9" i="17" s="1"/>
  <c r="H9" i="17"/>
  <c r="G9" i="17"/>
  <c r="AS8" i="17"/>
  <c r="AN8" i="17"/>
  <c r="AM8" i="17"/>
  <c r="AL8" i="17"/>
  <c r="AP10" i="17" s="1"/>
  <c r="L8" i="17"/>
  <c r="M8" i="17" s="1"/>
  <c r="O8" i="17" s="1"/>
  <c r="AQ7" i="17"/>
  <c r="AO7" i="17"/>
  <c r="I7" i="17"/>
  <c r="H7" i="17"/>
  <c r="AQ6" i="17"/>
  <c r="AO6" i="17"/>
  <c r="J6" i="17"/>
  <c r="I6" i="17"/>
  <c r="H6" i="17"/>
  <c r="AS5" i="17"/>
  <c r="AN5" i="17"/>
  <c r="AM5" i="17"/>
  <c r="AL5" i="17"/>
  <c r="AP7" i="17"/>
  <c r="P5" i="17"/>
  <c r="Q5" i="17" s="1"/>
  <c r="L5" i="17"/>
  <c r="M5" i="17" s="1"/>
  <c r="O5" i="17" s="1"/>
  <c r="Z7" i="13"/>
  <c r="Z6" i="13"/>
  <c r="Y5" i="13"/>
  <c r="X5" i="13"/>
  <c r="AO31" i="13"/>
  <c r="AO30" i="13"/>
  <c r="AO28" i="13"/>
  <c r="AO27" i="13"/>
  <c r="AO25" i="13"/>
  <c r="AO24" i="13"/>
  <c r="AQ24" i="13" s="1"/>
  <c r="AR24" i="13" s="1"/>
  <c r="AO22" i="13"/>
  <c r="AO21" i="13"/>
  <c r="AO19" i="13"/>
  <c r="AO18" i="13"/>
  <c r="AO16" i="13"/>
  <c r="AO15" i="13"/>
  <c r="AO13" i="13"/>
  <c r="AO12" i="13"/>
  <c r="AO10" i="13"/>
  <c r="AO9" i="13"/>
  <c r="AO7" i="13"/>
  <c r="AO6" i="13"/>
  <c r="AQ6" i="13" s="1"/>
  <c r="AR6" i="13" s="1"/>
  <c r="AS6" i="13" s="1"/>
  <c r="AT6" i="13" s="1"/>
  <c r="AN29" i="13"/>
  <c r="AM29" i="13"/>
  <c r="AN26" i="13"/>
  <c r="AM26" i="13"/>
  <c r="AN23" i="13"/>
  <c r="AM23" i="13"/>
  <c r="AN20" i="13"/>
  <c r="AM20" i="13"/>
  <c r="AN17" i="13"/>
  <c r="AM17" i="13"/>
  <c r="AN14" i="13"/>
  <c r="AM14" i="13"/>
  <c r="AN11" i="13"/>
  <c r="AM11" i="13"/>
  <c r="AN8" i="13"/>
  <c r="AM8" i="13"/>
  <c r="AN5" i="13"/>
  <c r="AM5" i="13"/>
  <c r="AO37" i="16"/>
  <c r="AU37" i="16"/>
  <c r="AV37" i="16" s="1"/>
  <c r="AM37" i="16"/>
  <c r="AW36" i="16"/>
  <c r="AV36" i="16"/>
  <c r="AU36" i="16"/>
  <c r="AO36" i="16"/>
  <c r="AM36" i="16"/>
  <c r="AW35" i="16"/>
  <c r="AV35" i="16"/>
  <c r="AU34" i="16"/>
  <c r="AV34" i="16" s="1"/>
  <c r="AO34" i="16"/>
  <c r="AM34" i="16"/>
  <c r="AW33" i="16"/>
  <c r="BB32" i="16" s="1"/>
  <c r="AO33" i="16"/>
  <c r="AU33" i="16"/>
  <c r="AV33" i="16" s="1"/>
  <c r="AM33" i="16"/>
  <c r="AW32" i="16"/>
  <c r="AV32" i="16"/>
  <c r="AQ31" i="16"/>
  <c r="AO31" i="16"/>
  <c r="AQ30" i="16"/>
  <c r="AO30" i="16"/>
  <c r="AS29" i="16"/>
  <c r="AN29" i="16"/>
  <c r="AM29" i="16"/>
  <c r="AL29" i="16"/>
  <c r="AP30" i="16" s="1"/>
  <c r="AQ28" i="16"/>
  <c r="AO28" i="16"/>
  <c r="I28" i="16"/>
  <c r="H28" i="16"/>
  <c r="G28" i="16"/>
  <c r="K28" i="16" s="1"/>
  <c r="L28" i="16" s="1"/>
  <c r="AQ27" i="16"/>
  <c r="AO27" i="16"/>
  <c r="I27" i="16"/>
  <c r="H27" i="16"/>
  <c r="G27" i="16"/>
  <c r="K27" i="16" s="1"/>
  <c r="L27" i="16" s="1"/>
  <c r="AS26" i="16"/>
  <c r="AN26" i="16"/>
  <c r="AM26" i="16"/>
  <c r="AL26" i="16"/>
  <c r="AP28" i="16" s="1"/>
  <c r="AU28" i="16" s="1"/>
  <c r="L26" i="16"/>
  <c r="M26" i="16" s="1"/>
  <c r="O26" i="16" s="1"/>
  <c r="AQ25" i="16"/>
  <c r="AO25" i="16"/>
  <c r="I25" i="16"/>
  <c r="H25" i="16"/>
  <c r="G25" i="16"/>
  <c r="K25" i="16" s="1"/>
  <c r="L25" i="16" s="1"/>
  <c r="AQ24" i="16"/>
  <c r="AO24" i="16"/>
  <c r="I24" i="16"/>
  <c r="H24" i="16"/>
  <c r="G24" i="16"/>
  <c r="K24" i="16" s="1"/>
  <c r="L24" i="16" s="1"/>
  <c r="AS23" i="16"/>
  <c r="AN23" i="16"/>
  <c r="AM23" i="16"/>
  <c r="AL23" i="16"/>
  <c r="AP25" i="16" s="1"/>
  <c r="AU25" i="16" s="1"/>
  <c r="AV25" i="16" s="1"/>
  <c r="M23" i="16"/>
  <c r="O23" i="16" s="1"/>
  <c r="L23" i="16"/>
  <c r="AQ22" i="16"/>
  <c r="AO22" i="16"/>
  <c r="I22" i="16"/>
  <c r="H22" i="16"/>
  <c r="G22" i="16"/>
  <c r="K22" i="16" s="1"/>
  <c r="L22" i="16" s="1"/>
  <c r="AQ21" i="16"/>
  <c r="AO21" i="16"/>
  <c r="I21" i="16"/>
  <c r="K21" i="16" s="1"/>
  <c r="L21" i="16" s="1"/>
  <c r="M21" i="16" s="1"/>
  <c r="O21" i="16" s="1"/>
  <c r="H21" i="16"/>
  <c r="G21" i="16"/>
  <c r="AS20" i="16"/>
  <c r="AN20" i="16"/>
  <c r="AM20" i="16"/>
  <c r="AL20" i="16"/>
  <c r="AX20" i="16" s="1"/>
  <c r="AY20" i="16" s="1"/>
  <c r="M20" i="16"/>
  <c r="O20" i="16" s="1"/>
  <c r="L20" i="16"/>
  <c r="AQ19" i="16"/>
  <c r="AO19" i="16"/>
  <c r="I19" i="16"/>
  <c r="H19" i="16"/>
  <c r="G19" i="16"/>
  <c r="AQ18" i="16"/>
  <c r="AO18" i="16"/>
  <c r="I18" i="16"/>
  <c r="H18" i="16"/>
  <c r="G18" i="16"/>
  <c r="K18" i="16"/>
  <c r="L18" i="16" s="1"/>
  <c r="AS17" i="16"/>
  <c r="AN17" i="16"/>
  <c r="AM17" i="16"/>
  <c r="AL17" i="16"/>
  <c r="AX17" i="16" s="1"/>
  <c r="AY17" i="16" s="1"/>
  <c r="P17" i="16"/>
  <c r="Q17" i="16" s="1"/>
  <c r="L17" i="16"/>
  <c r="M17" i="16" s="1"/>
  <c r="O17" i="16" s="1"/>
  <c r="AQ16" i="16"/>
  <c r="AO16" i="16"/>
  <c r="AU16" i="16" s="1"/>
  <c r="I16" i="16"/>
  <c r="H16" i="16"/>
  <c r="AQ15" i="16"/>
  <c r="AO15" i="16"/>
  <c r="J15" i="16"/>
  <c r="G15" i="16" s="1"/>
  <c r="I15" i="16"/>
  <c r="H15" i="16"/>
  <c r="AS14" i="16"/>
  <c r="AN14" i="16"/>
  <c r="AM14" i="16"/>
  <c r="AL14" i="16"/>
  <c r="AP16" i="16" s="1"/>
  <c r="L14" i="16"/>
  <c r="M14" i="16" s="1"/>
  <c r="O14" i="16" s="1"/>
  <c r="AQ13" i="16"/>
  <c r="AO13" i="16"/>
  <c r="I13" i="16"/>
  <c r="K13" i="16" s="1"/>
  <c r="L13" i="16" s="1"/>
  <c r="H13" i="16"/>
  <c r="AQ12" i="16"/>
  <c r="AO12" i="16"/>
  <c r="J12" i="16"/>
  <c r="G12" i="16" s="1"/>
  <c r="J13" i="16"/>
  <c r="G13" i="16" s="1"/>
  <c r="I12" i="16"/>
  <c r="K12" i="16" s="1"/>
  <c r="L12" i="16" s="1"/>
  <c r="M12" i="16" s="1"/>
  <c r="O12" i="16" s="1"/>
  <c r="H12" i="16"/>
  <c r="AS11" i="16"/>
  <c r="AN11" i="16"/>
  <c r="AM11" i="16"/>
  <c r="AL11" i="16"/>
  <c r="AP13" i="16" s="1"/>
  <c r="M11" i="16"/>
  <c r="O11" i="16" s="1"/>
  <c r="L11" i="16"/>
  <c r="AQ10" i="16"/>
  <c r="AO10" i="16"/>
  <c r="I10" i="16"/>
  <c r="H10" i="16"/>
  <c r="AQ9" i="16"/>
  <c r="AO9" i="16"/>
  <c r="J9" i="16"/>
  <c r="I9" i="16"/>
  <c r="H9" i="16"/>
  <c r="AS8" i="16"/>
  <c r="AN8" i="16"/>
  <c r="AM8" i="16"/>
  <c r="AL8" i="16"/>
  <c r="AP9" i="16"/>
  <c r="L8" i="16"/>
  <c r="M8" i="16" s="1"/>
  <c r="O8" i="16" s="1"/>
  <c r="AQ7" i="16"/>
  <c r="AO7" i="16"/>
  <c r="J7" i="16"/>
  <c r="I7" i="16"/>
  <c r="K7" i="16" s="1"/>
  <c r="L7" i="16" s="1"/>
  <c r="H7" i="16"/>
  <c r="G7" i="16"/>
  <c r="AQ6" i="16"/>
  <c r="AO6" i="16"/>
  <c r="J6" i="16"/>
  <c r="G6" i="16"/>
  <c r="I6" i="16"/>
  <c r="K6" i="16" s="1"/>
  <c r="L6" i="16" s="1"/>
  <c r="H6" i="16"/>
  <c r="AS5" i="16"/>
  <c r="AN5" i="16"/>
  <c r="AM5" i="16"/>
  <c r="AL5" i="16"/>
  <c r="AR5" i="16" s="1"/>
  <c r="P5" i="16"/>
  <c r="Q5" i="16" s="1"/>
  <c r="M5" i="16"/>
  <c r="O5" i="16" s="1"/>
  <c r="L5" i="16"/>
  <c r="Z7" i="7"/>
  <c r="Z6" i="7"/>
  <c r="Y5" i="7"/>
  <c r="X5" i="7"/>
  <c r="AO31" i="7"/>
  <c r="AO30" i="7"/>
  <c r="AO28" i="7"/>
  <c r="AO27" i="7"/>
  <c r="AO25" i="7"/>
  <c r="AO24" i="7"/>
  <c r="AO22" i="7"/>
  <c r="AO21" i="7"/>
  <c r="AO19" i="7"/>
  <c r="AO18" i="7"/>
  <c r="AO16" i="7"/>
  <c r="AO15" i="7"/>
  <c r="AO13" i="7"/>
  <c r="AO12" i="7"/>
  <c r="AO10" i="7"/>
  <c r="AQ10" i="7" s="1"/>
  <c r="AR10" i="7" s="1"/>
  <c r="AO9" i="7"/>
  <c r="AQ9" i="7" s="1"/>
  <c r="AR9" i="7" s="1"/>
  <c r="AO7" i="7"/>
  <c r="AO6" i="7"/>
  <c r="AQ6" i="7" s="1"/>
  <c r="AR6" i="7" s="1"/>
  <c r="AS6" i="7" s="1"/>
  <c r="AT6" i="7" s="1"/>
  <c r="AY5" i="7" s="1"/>
  <c r="AN29" i="7"/>
  <c r="AM29" i="7"/>
  <c r="AN26" i="7"/>
  <c r="AM26" i="7"/>
  <c r="AN23" i="7"/>
  <c r="AM23" i="7"/>
  <c r="AN20" i="7"/>
  <c r="AM20" i="7"/>
  <c r="AN17" i="7"/>
  <c r="AM17" i="7"/>
  <c r="AN14" i="7"/>
  <c r="AM14" i="7"/>
  <c r="AN11" i="7"/>
  <c r="AM11" i="7"/>
  <c r="AN8" i="7"/>
  <c r="AM8" i="7"/>
  <c r="AN5" i="7"/>
  <c r="AM5" i="7"/>
  <c r="AO31" i="15"/>
  <c r="AO30" i="15"/>
  <c r="AU30" i="15"/>
  <c r="AV30" i="15" s="1"/>
  <c r="AW30" i="15" s="1"/>
  <c r="AO28" i="15"/>
  <c r="AO27" i="15"/>
  <c r="AU27" i="15" s="1"/>
  <c r="AV27" i="15" s="1"/>
  <c r="AO25" i="15"/>
  <c r="AO24" i="15"/>
  <c r="AO22" i="15"/>
  <c r="AO21" i="15"/>
  <c r="AO19" i="15"/>
  <c r="AU19" i="15" s="1"/>
  <c r="AV19" i="15" s="1"/>
  <c r="AO18" i="15"/>
  <c r="AO16" i="15"/>
  <c r="AO15" i="15"/>
  <c r="AO13" i="15"/>
  <c r="AO12" i="15"/>
  <c r="AO10" i="15"/>
  <c r="AO9" i="15"/>
  <c r="AO7" i="15"/>
  <c r="AO6" i="15"/>
  <c r="AN29" i="15"/>
  <c r="AM29" i="15"/>
  <c r="AN26" i="15"/>
  <c r="AM26" i="15"/>
  <c r="AN23" i="15"/>
  <c r="AM23" i="15"/>
  <c r="AN20" i="15"/>
  <c r="AM20" i="15"/>
  <c r="AN17" i="15"/>
  <c r="AM17" i="15"/>
  <c r="AN14" i="15"/>
  <c r="AM14" i="15"/>
  <c r="AN11" i="15"/>
  <c r="AM11" i="15"/>
  <c r="AN8" i="15"/>
  <c r="AM8" i="15"/>
  <c r="AN5" i="15"/>
  <c r="AM5" i="15"/>
  <c r="Z7" i="14"/>
  <c r="Z6" i="14"/>
  <c r="Y5" i="14"/>
  <c r="X5" i="14"/>
  <c r="AO31" i="14"/>
  <c r="AO30" i="14"/>
  <c r="AO28" i="14"/>
  <c r="AQ28" i="14" s="1"/>
  <c r="AR28" i="14" s="1"/>
  <c r="AO27" i="14"/>
  <c r="AQ27" i="14"/>
  <c r="AR27" i="14" s="1"/>
  <c r="AS27" i="14" s="1"/>
  <c r="AT27" i="14" s="1"/>
  <c r="AO25" i="14"/>
  <c r="AO24" i="14"/>
  <c r="AO22" i="14"/>
  <c r="AO21" i="14"/>
  <c r="AQ21" i="14" s="1"/>
  <c r="AR21" i="14" s="1"/>
  <c r="AS21" i="14" s="1"/>
  <c r="AT21" i="14" s="1"/>
  <c r="AY20" i="14" s="1"/>
  <c r="AO19" i="14"/>
  <c r="AO18" i="14"/>
  <c r="AQ18" i="14" s="1"/>
  <c r="AR18" i="14" s="1"/>
  <c r="AS18" i="14" s="1"/>
  <c r="AT18" i="14" s="1"/>
  <c r="AY17" i="14" s="1"/>
  <c r="AO16" i="14"/>
  <c r="AQ16" i="14" s="1"/>
  <c r="AR16" i="14" s="1"/>
  <c r="AO15" i="14"/>
  <c r="AO13" i="14"/>
  <c r="AO12" i="14"/>
  <c r="AQ12" i="14" s="1"/>
  <c r="AR12" i="14" s="1"/>
  <c r="AO10" i="14"/>
  <c r="AQ10" i="14" s="1"/>
  <c r="AR10" i="14" s="1"/>
  <c r="AO9" i="14"/>
  <c r="AO7" i="14"/>
  <c r="AQ7" i="14"/>
  <c r="AR7" i="14" s="1"/>
  <c r="AO6" i="14"/>
  <c r="AN29" i="14"/>
  <c r="AM29" i="14"/>
  <c r="AN26" i="14"/>
  <c r="AM26" i="14"/>
  <c r="AN23" i="14"/>
  <c r="AM23" i="14"/>
  <c r="AN20" i="14"/>
  <c r="AM20" i="14"/>
  <c r="AN17" i="14"/>
  <c r="AM17" i="14"/>
  <c r="AN14" i="14"/>
  <c r="AM14" i="14"/>
  <c r="AN11" i="14"/>
  <c r="AM11" i="14"/>
  <c r="AN8" i="14"/>
  <c r="AM8" i="14"/>
  <c r="AN5" i="14"/>
  <c r="AM5" i="14"/>
  <c r="AY29" i="15"/>
  <c r="AX8" i="15"/>
  <c r="AY8" i="15" s="1"/>
  <c r="AX14" i="15"/>
  <c r="AY14" i="15" s="1"/>
  <c r="AX26" i="15"/>
  <c r="AY26" i="15" s="1"/>
  <c r="AV17" i="15"/>
  <c r="AW17" i="15" s="1"/>
  <c r="AU31" i="15"/>
  <c r="AV31" i="15" s="1"/>
  <c r="AU10" i="15"/>
  <c r="AV10" i="15" s="1"/>
  <c r="AS29" i="15"/>
  <c r="AS26" i="15"/>
  <c r="AR26" i="15"/>
  <c r="AU26" i="15" s="1"/>
  <c r="AV26" i="15" s="1"/>
  <c r="AW26" i="15" s="1"/>
  <c r="AS23" i="15"/>
  <c r="AS20" i="15"/>
  <c r="AS17" i="15"/>
  <c r="AR17" i="15"/>
  <c r="AU17" i="15" s="1"/>
  <c r="AS14" i="15"/>
  <c r="AR14" i="15"/>
  <c r="AS11" i="15"/>
  <c r="AS8" i="15"/>
  <c r="AR8" i="15"/>
  <c r="AU8" i="15" s="1"/>
  <c r="AV8" i="15" s="1"/>
  <c r="AW8" i="15" s="1"/>
  <c r="AS5" i="15"/>
  <c r="AQ31" i="15"/>
  <c r="AP31" i="15"/>
  <c r="AQ30" i="15"/>
  <c r="AP30" i="15"/>
  <c r="AQ28" i="15"/>
  <c r="AQ27" i="15"/>
  <c r="AQ25" i="15"/>
  <c r="AQ24" i="15"/>
  <c r="AQ22" i="15"/>
  <c r="AQ21" i="15"/>
  <c r="AQ19" i="15"/>
  <c r="AQ18" i="15"/>
  <c r="AQ16" i="15"/>
  <c r="AQ15" i="15"/>
  <c r="AQ13" i="15"/>
  <c r="AQ12" i="15"/>
  <c r="AQ10" i="15"/>
  <c r="AQ9" i="15"/>
  <c r="AQ7" i="15"/>
  <c r="AQ6" i="15"/>
  <c r="AL8" i="15"/>
  <c r="AP10" i="15" s="1"/>
  <c r="AL11" i="15"/>
  <c r="AP13" i="15" s="1"/>
  <c r="AU13" i="15" s="1"/>
  <c r="AV13" i="15" s="1"/>
  <c r="AL14" i="15"/>
  <c r="AP16" i="15" s="1"/>
  <c r="AL17" i="15"/>
  <c r="AX17" i="15" s="1"/>
  <c r="AY17" i="15" s="1"/>
  <c r="AP19" i="15"/>
  <c r="AL20" i="15"/>
  <c r="AX20" i="15" s="1"/>
  <c r="AY20" i="15" s="1"/>
  <c r="AL23" i="15"/>
  <c r="AP24" i="15" s="1"/>
  <c r="AL26" i="15"/>
  <c r="AP28" i="15"/>
  <c r="AL29" i="15"/>
  <c r="AX29" i="15" s="1"/>
  <c r="AL5" i="15"/>
  <c r="AP7" i="15"/>
  <c r="AU7" i="15" s="1"/>
  <c r="AV7" i="15" s="1"/>
  <c r="AO37" i="15"/>
  <c r="AU37" i="15"/>
  <c r="AV37" i="15" s="1"/>
  <c r="AM37" i="15"/>
  <c r="AO36" i="15"/>
  <c r="AU36" i="15" s="1"/>
  <c r="AV36" i="15" s="1"/>
  <c r="AM36" i="15"/>
  <c r="AW35" i="15"/>
  <c r="AV35" i="15"/>
  <c r="AO34" i="15"/>
  <c r="AM34" i="15"/>
  <c r="AO33" i="15"/>
  <c r="AM33" i="15"/>
  <c r="AW32" i="15"/>
  <c r="AV32" i="15"/>
  <c r="I28" i="15"/>
  <c r="K28" i="15" s="1"/>
  <c r="L28" i="15" s="1"/>
  <c r="H28" i="15"/>
  <c r="G28" i="15"/>
  <c r="I27" i="15"/>
  <c r="H27" i="15"/>
  <c r="G27" i="15"/>
  <c r="K27" i="15" s="1"/>
  <c r="L27" i="15" s="1"/>
  <c r="M27" i="15" s="1"/>
  <c r="O27" i="15" s="1"/>
  <c r="L26" i="15"/>
  <c r="M26" i="15"/>
  <c r="O26" i="15"/>
  <c r="I25" i="15"/>
  <c r="H25" i="15"/>
  <c r="G25" i="15"/>
  <c r="I24" i="15"/>
  <c r="H24" i="15"/>
  <c r="G24" i="15"/>
  <c r="L23" i="15"/>
  <c r="M23" i="15" s="1"/>
  <c r="O23" i="15" s="1"/>
  <c r="I22" i="15"/>
  <c r="H22" i="15"/>
  <c r="G22" i="15"/>
  <c r="I21" i="15"/>
  <c r="H21" i="15"/>
  <c r="G21" i="15"/>
  <c r="L20" i="15"/>
  <c r="M20" i="15" s="1"/>
  <c r="O20" i="15"/>
  <c r="I19" i="15"/>
  <c r="K19" i="15"/>
  <c r="L19" i="15" s="1"/>
  <c r="M18" i="15" s="1"/>
  <c r="O18" i="15" s="1"/>
  <c r="H19" i="15"/>
  <c r="G19" i="15"/>
  <c r="I18" i="15"/>
  <c r="K18" i="15" s="1"/>
  <c r="L18" i="15" s="1"/>
  <c r="H18" i="15"/>
  <c r="G18" i="15"/>
  <c r="P17" i="15"/>
  <c r="Q17" i="15"/>
  <c r="L17" i="15"/>
  <c r="M17" i="15"/>
  <c r="O17" i="15" s="1"/>
  <c r="I16" i="15"/>
  <c r="H16" i="15"/>
  <c r="J15" i="15"/>
  <c r="J16" i="15" s="1"/>
  <c r="G16" i="15" s="1"/>
  <c r="I15" i="15"/>
  <c r="H15" i="15"/>
  <c r="O14" i="15"/>
  <c r="L14" i="15"/>
  <c r="M14" i="15" s="1"/>
  <c r="I13" i="15"/>
  <c r="K13" i="15" s="1"/>
  <c r="L13" i="15" s="1"/>
  <c r="H13" i="15"/>
  <c r="J12" i="15"/>
  <c r="G12" i="15"/>
  <c r="J13" i="15"/>
  <c r="G13" i="15" s="1"/>
  <c r="I12" i="15"/>
  <c r="K12" i="15" s="1"/>
  <c r="L12" i="15" s="1"/>
  <c r="M12" i="15" s="1"/>
  <c r="O12" i="15" s="1"/>
  <c r="H12" i="15"/>
  <c r="L11" i="15"/>
  <c r="M11" i="15" s="1"/>
  <c r="O11" i="15" s="1"/>
  <c r="I10" i="15"/>
  <c r="H10" i="15"/>
  <c r="J9" i="15"/>
  <c r="J10" i="15"/>
  <c r="G10" i="15" s="1"/>
  <c r="K10" i="15" s="1"/>
  <c r="G9" i="15"/>
  <c r="I9" i="15"/>
  <c r="K9" i="15"/>
  <c r="L9" i="15" s="1"/>
  <c r="M9" i="15" s="1"/>
  <c r="O9" i="15" s="1"/>
  <c r="H9" i="15"/>
  <c r="M8" i="15"/>
  <c r="O8" i="15" s="1"/>
  <c r="L8" i="15"/>
  <c r="J7" i="15"/>
  <c r="G7" i="15" s="1"/>
  <c r="I7" i="15"/>
  <c r="H7" i="15"/>
  <c r="J6" i="15"/>
  <c r="I6" i="15"/>
  <c r="H6" i="15"/>
  <c r="G6" i="15"/>
  <c r="P5" i="15"/>
  <c r="Q5" i="15" s="1"/>
  <c r="L5" i="15"/>
  <c r="M5" i="15"/>
  <c r="O5" i="15"/>
  <c r="AF5" i="14"/>
  <c r="AU5" i="14"/>
  <c r="AV5" i="14" s="1"/>
  <c r="AO37" i="14"/>
  <c r="AQ37" i="14" s="1"/>
  <c r="AR37" i="14" s="1"/>
  <c r="AM37" i="14"/>
  <c r="AL37" i="14"/>
  <c r="AO36" i="14"/>
  <c r="AM36" i="14"/>
  <c r="AL36" i="14"/>
  <c r="AR35" i="14"/>
  <c r="AS35" i="14"/>
  <c r="AT35" i="14" s="1"/>
  <c r="AO34" i="14"/>
  <c r="AM34" i="14"/>
  <c r="AL34" i="14"/>
  <c r="AQ34" i="14" s="1"/>
  <c r="AR34" i="14" s="1"/>
  <c r="AO33" i="14"/>
  <c r="AM33" i="14"/>
  <c r="AL33" i="14"/>
  <c r="AQ33" i="14" s="1"/>
  <c r="AR33" i="14" s="1"/>
  <c r="AS33" i="14" s="1"/>
  <c r="AT33" i="14" s="1"/>
  <c r="AY32" i="14" s="1"/>
  <c r="AR32" i="14"/>
  <c r="AS32" i="14"/>
  <c r="AT32" i="14"/>
  <c r="AT31" i="14"/>
  <c r="AL31" i="14"/>
  <c r="AQ31" i="14" s="1"/>
  <c r="AR31" i="14" s="1"/>
  <c r="AQ30" i="14"/>
  <c r="AR30" i="14" s="1"/>
  <c r="AS30" i="14" s="1"/>
  <c r="AT30" i="14" s="1"/>
  <c r="AL30" i="14"/>
  <c r="AR29" i="14"/>
  <c r="AS29" i="14"/>
  <c r="AT29" i="14" s="1"/>
  <c r="AT28" i="14"/>
  <c r="AL28" i="14"/>
  <c r="I28" i="14"/>
  <c r="K28" i="14" s="1"/>
  <c r="L28" i="14" s="1"/>
  <c r="M27" i="14" s="1"/>
  <c r="O27" i="14" s="1"/>
  <c r="H28" i="14"/>
  <c r="G28" i="14"/>
  <c r="AL27" i="14"/>
  <c r="I27" i="14"/>
  <c r="K27" i="14" s="1"/>
  <c r="L27" i="14" s="1"/>
  <c r="H27" i="14"/>
  <c r="G27" i="14"/>
  <c r="AR26" i="14"/>
  <c r="AS26" i="14" s="1"/>
  <c r="AT26" i="14" s="1"/>
  <c r="AY26" i="14" s="1"/>
  <c r="L26" i="14"/>
  <c r="M26" i="14"/>
  <c r="O26" i="14" s="1"/>
  <c r="AT25" i="14"/>
  <c r="AL25" i="14"/>
  <c r="AQ25" i="14" s="1"/>
  <c r="AR25" i="14" s="1"/>
  <c r="I25" i="14"/>
  <c r="H25" i="14"/>
  <c r="G25" i="14"/>
  <c r="K25" i="14" s="1"/>
  <c r="L25" i="14" s="1"/>
  <c r="AL24" i="14"/>
  <c r="AQ24" i="14"/>
  <c r="AR24" i="14" s="1"/>
  <c r="I24" i="14"/>
  <c r="K24" i="14" s="1"/>
  <c r="L24" i="14" s="1"/>
  <c r="M24" i="14" s="1"/>
  <c r="O24" i="14" s="1"/>
  <c r="H24" i="14"/>
  <c r="G24" i="14"/>
  <c r="AR23" i="14"/>
  <c r="AS23" i="14" s="1"/>
  <c r="AT23" i="14" s="1"/>
  <c r="L23" i="14"/>
  <c r="M23" i="14" s="1"/>
  <c r="O23" i="14" s="1"/>
  <c r="AT22" i="14"/>
  <c r="AL22" i="14"/>
  <c r="AQ22" i="14" s="1"/>
  <c r="AR22" i="14" s="1"/>
  <c r="I22" i="14"/>
  <c r="K22" i="14" s="1"/>
  <c r="L22" i="14" s="1"/>
  <c r="H22" i="14"/>
  <c r="G22" i="14"/>
  <c r="AL21" i="14"/>
  <c r="I21" i="14"/>
  <c r="K21" i="14" s="1"/>
  <c r="L21" i="14" s="1"/>
  <c r="H21" i="14"/>
  <c r="G21" i="14"/>
  <c r="AR20" i="14"/>
  <c r="AS20" i="14"/>
  <c r="AT20" i="14" s="1"/>
  <c r="L20" i="14"/>
  <c r="M20" i="14" s="1"/>
  <c r="O20" i="14"/>
  <c r="AT19" i="14"/>
  <c r="AL19" i="14"/>
  <c r="AQ19" i="14"/>
  <c r="AR19" i="14" s="1"/>
  <c r="I19" i="14"/>
  <c r="K19" i="14"/>
  <c r="L19" i="14" s="1"/>
  <c r="H19" i="14"/>
  <c r="G19" i="14"/>
  <c r="AL18" i="14"/>
  <c r="K18" i="14"/>
  <c r="L18" i="14" s="1"/>
  <c r="M18" i="14" s="1"/>
  <c r="O18" i="14" s="1"/>
  <c r="I18" i="14"/>
  <c r="H18" i="14"/>
  <c r="G18" i="14"/>
  <c r="AS17" i="14"/>
  <c r="AT17" i="14" s="1"/>
  <c r="AR17" i="14"/>
  <c r="P17" i="14"/>
  <c r="Q17" i="14"/>
  <c r="L17" i="14"/>
  <c r="M17" i="14" s="1"/>
  <c r="O17" i="14" s="1"/>
  <c r="AT16" i="14"/>
  <c r="AL16" i="14"/>
  <c r="I16" i="14"/>
  <c r="H16" i="14"/>
  <c r="AL15" i="14"/>
  <c r="AQ15" i="14" s="1"/>
  <c r="AR15" i="14" s="1"/>
  <c r="AS15" i="14" s="1"/>
  <c r="AT15" i="14" s="1"/>
  <c r="J15" i="14"/>
  <c r="J16" i="14"/>
  <c r="G16" i="14" s="1"/>
  <c r="K16" i="14" s="1"/>
  <c r="L16" i="14" s="1"/>
  <c r="I15" i="14"/>
  <c r="H15" i="14"/>
  <c r="AR14" i="14"/>
  <c r="AS14" i="14"/>
  <c r="AT14" i="14" s="1"/>
  <c r="L14" i="14"/>
  <c r="M14" i="14"/>
  <c r="O14" i="14" s="1"/>
  <c r="AT13" i="14"/>
  <c r="AL13" i="14"/>
  <c r="AQ13" i="14"/>
  <c r="AR13" i="14"/>
  <c r="I13" i="14"/>
  <c r="H13" i="14"/>
  <c r="AL12" i="14"/>
  <c r="J12" i="14"/>
  <c r="J13" i="14" s="1"/>
  <c r="G13" i="14"/>
  <c r="K13" i="14" s="1"/>
  <c r="L13" i="14" s="1"/>
  <c r="I12" i="14"/>
  <c r="H12" i="14"/>
  <c r="AR11" i="14"/>
  <c r="AS11" i="14" s="1"/>
  <c r="AT11" i="14" s="1"/>
  <c r="L11" i="14"/>
  <c r="M11" i="14" s="1"/>
  <c r="O11" i="14" s="1"/>
  <c r="AT10" i="14"/>
  <c r="AL10" i="14"/>
  <c r="I10" i="14"/>
  <c r="H10" i="14"/>
  <c r="AL9" i="14"/>
  <c r="AQ9" i="14" s="1"/>
  <c r="AR9" i="14" s="1"/>
  <c r="AS9" i="14" s="1"/>
  <c r="AT9" i="14" s="1"/>
  <c r="J9" i="14"/>
  <c r="J10" i="14"/>
  <c r="G10" i="14"/>
  <c r="I9" i="14"/>
  <c r="H9" i="14"/>
  <c r="AR8" i="14"/>
  <c r="AS8" i="14" s="1"/>
  <c r="AT8" i="14" s="1"/>
  <c r="L8" i="14"/>
  <c r="M8" i="14" s="1"/>
  <c r="O8" i="14" s="1"/>
  <c r="AT7" i="14"/>
  <c r="AL7" i="14"/>
  <c r="AE7" i="14"/>
  <c r="AA7" i="14"/>
  <c r="W7" i="14" s="1"/>
  <c r="I7" i="14"/>
  <c r="H7" i="14"/>
  <c r="AL6" i="14"/>
  <c r="AQ6" i="14"/>
  <c r="AR6" i="14" s="1"/>
  <c r="AS6" i="14" s="1"/>
  <c r="AT6" i="14" s="1"/>
  <c r="AA6" i="14"/>
  <c r="W6" i="14" s="1"/>
  <c r="AB6" i="14" s="1"/>
  <c r="AC6" i="14" s="1"/>
  <c r="J6" i="14"/>
  <c r="G6" i="14" s="1"/>
  <c r="J7" i="14"/>
  <c r="G7" i="14" s="1"/>
  <c r="I6" i="14"/>
  <c r="K6" i="14" s="1"/>
  <c r="L6" i="14" s="1"/>
  <c r="H6" i="14"/>
  <c r="AS5" i="14"/>
  <c r="AT5" i="14" s="1"/>
  <c r="AR5" i="14"/>
  <c r="AG5" i="14"/>
  <c r="AC5" i="14"/>
  <c r="AD5" i="14" s="1"/>
  <c r="AE5" i="14" s="1"/>
  <c r="P5" i="14"/>
  <c r="Q5" i="14" s="1"/>
  <c r="L5" i="14"/>
  <c r="M5" i="14" s="1"/>
  <c r="O5" i="14" s="1"/>
  <c r="G17" i="12"/>
  <c r="G16" i="12"/>
  <c r="G15" i="12"/>
  <c r="G14" i="12"/>
  <c r="F15" i="12"/>
  <c r="F16" i="12"/>
  <c r="F17" i="12"/>
  <c r="F14" i="12"/>
  <c r="AL7" i="7"/>
  <c r="AQ7" i="7" s="1"/>
  <c r="AR7" i="7" s="1"/>
  <c r="AL6" i="7"/>
  <c r="AU5" i="7"/>
  <c r="AR5" i="7"/>
  <c r="AS5" i="7"/>
  <c r="AT5" i="7" s="1"/>
  <c r="AA6" i="7"/>
  <c r="W6" i="7" s="1"/>
  <c r="AB6" i="7" s="1"/>
  <c r="AC6" i="7" s="1"/>
  <c r="AD6" i="7" s="1"/>
  <c r="AE6" i="7" s="1"/>
  <c r="AZ5" i="7" s="1"/>
  <c r="AA7" i="7"/>
  <c r="W7" i="7"/>
  <c r="AA6" i="13"/>
  <c r="AL30" i="7"/>
  <c r="AQ30" i="7" s="1"/>
  <c r="AR30" i="7" s="1"/>
  <c r="AQ31" i="7"/>
  <c r="AR31" i="7" s="1"/>
  <c r="AS30" i="7" s="1"/>
  <c r="AT30" i="7" s="1"/>
  <c r="AL31" i="7"/>
  <c r="AR29" i="7"/>
  <c r="AS29" i="7" s="1"/>
  <c r="AT29" i="7" s="1"/>
  <c r="AL27" i="7"/>
  <c r="AL28" i="7"/>
  <c r="AR26" i="7"/>
  <c r="AS26" i="7" s="1"/>
  <c r="AT26" i="7" s="1"/>
  <c r="AL24" i="7"/>
  <c r="AQ24" i="7"/>
  <c r="AR24" i="7" s="1"/>
  <c r="AL25" i="7"/>
  <c r="AQ25" i="7" s="1"/>
  <c r="AR25" i="7" s="1"/>
  <c r="AR23" i="7"/>
  <c r="AS23" i="7"/>
  <c r="AT23" i="7" s="1"/>
  <c r="AL21" i="7"/>
  <c r="AQ21" i="7" s="1"/>
  <c r="AR21" i="7" s="1"/>
  <c r="AL22" i="7"/>
  <c r="AQ22" i="7"/>
  <c r="AR22" i="7"/>
  <c r="AR20" i="7"/>
  <c r="AS20" i="7"/>
  <c r="AT20" i="7" s="1"/>
  <c r="AL18" i="7"/>
  <c r="AQ18" i="7"/>
  <c r="AR18" i="7" s="1"/>
  <c r="AQ19" i="7"/>
  <c r="AR19" i="7" s="1"/>
  <c r="AS18" i="7" s="1"/>
  <c r="AT18" i="7" s="1"/>
  <c r="AL19" i="7"/>
  <c r="AR17" i="7"/>
  <c r="AS17" i="7"/>
  <c r="AT17" i="7" s="1"/>
  <c r="AY17" i="7" s="1"/>
  <c r="AR14" i="7"/>
  <c r="AS14" i="7" s="1"/>
  <c r="AT14" i="7" s="1"/>
  <c r="AL15" i="7"/>
  <c r="AQ15" i="7" s="1"/>
  <c r="AR15" i="7" s="1"/>
  <c r="AS15" i="7" s="1"/>
  <c r="AT15" i="7" s="1"/>
  <c r="AL16" i="7"/>
  <c r="AQ16" i="7"/>
  <c r="AR16" i="7"/>
  <c r="AR11" i="7"/>
  <c r="AS11" i="7"/>
  <c r="AT11" i="7" s="1"/>
  <c r="AY11" i="7" s="1"/>
  <c r="AQ12" i="7"/>
  <c r="AR12" i="7" s="1"/>
  <c r="AS12" i="7" s="1"/>
  <c r="AT12" i="7" s="1"/>
  <c r="AL12" i="7"/>
  <c r="AL13" i="7"/>
  <c r="AQ13" i="7" s="1"/>
  <c r="AR13" i="7" s="1"/>
  <c r="AR8" i="7"/>
  <c r="AS8" i="7"/>
  <c r="AT8" i="7"/>
  <c r="AL9" i="7"/>
  <c r="AL10" i="7"/>
  <c r="AR29" i="13"/>
  <c r="AS29" i="13" s="1"/>
  <c r="AT29" i="13" s="1"/>
  <c r="AL30" i="13"/>
  <c r="AQ30" i="13" s="1"/>
  <c r="AR30" i="13" s="1"/>
  <c r="AQ31" i="13"/>
  <c r="AR31" i="13"/>
  <c r="AL31" i="13"/>
  <c r="AU5" i="13"/>
  <c r="AR26" i="13"/>
  <c r="AS26" i="13"/>
  <c r="AT26" i="13"/>
  <c r="AL27" i="13"/>
  <c r="AQ27" i="13"/>
  <c r="AR27" i="13" s="1"/>
  <c r="AS27" i="13" s="1"/>
  <c r="AT27" i="13" s="1"/>
  <c r="AY26" i="13" s="1"/>
  <c r="AL28" i="13"/>
  <c r="AQ28" i="13" s="1"/>
  <c r="AR28" i="13" s="1"/>
  <c r="AR23" i="13"/>
  <c r="AS23" i="13"/>
  <c r="AT23" i="13" s="1"/>
  <c r="AL24" i="13"/>
  <c r="AL25" i="13"/>
  <c r="AQ25" i="13" s="1"/>
  <c r="AR25" i="13" s="1"/>
  <c r="AR20" i="13"/>
  <c r="AS20" i="13" s="1"/>
  <c r="AT20" i="13" s="1"/>
  <c r="AL21" i="13"/>
  <c r="AQ21" i="13"/>
  <c r="AR21" i="13"/>
  <c r="AS21" i="13" s="1"/>
  <c r="AT21" i="13" s="1"/>
  <c r="AY20" i="13" s="1"/>
  <c r="AL22" i="13"/>
  <c r="AQ22" i="13"/>
  <c r="AR22" i="13" s="1"/>
  <c r="AR17" i="13"/>
  <c r="AS17" i="13" s="1"/>
  <c r="AT17" i="13" s="1"/>
  <c r="AY17" i="13" s="1"/>
  <c r="AL18" i="13"/>
  <c r="AQ18" i="13" s="1"/>
  <c r="AR18" i="13" s="1"/>
  <c r="AL19" i="13"/>
  <c r="AQ19" i="13"/>
  <c r="AR19" i="13" s="1"/>
  <c r="AS18" i="13" s="1"/>
  <c r="AT18" i="13" s="1"/>
  <c r="AR14" i="13"/>
  <c r="AS14" i="13"/>
  <c r="AT14" i="13" s="1"/>
  <c r="AQ15" i="13"/>
  <c r="AR15" i="13"/>
  <c r="AS15" i="13" s="1"/>
  <c r="AT15" i="13" s="1"/>
  <c r="AY14" i="13" s="1"/>
  <c r="AL15" i="13"/>
  <c r="AQ16" i="13"/>
  <c r="AR16" i="13" s="1"/>
  <c r="AL16" i="13"/>
  <c r="AR11" i="13"/>
  <c r="AS11" i="13"/>
  <c r="AT11" i="13" s="1"/>
  <c r="AY11" i="13" s="1"/>
  <c r="AL12" i="13"/>
  <c r="AQ12" i="13" s="1"/>
  <c r="AR12" i="13" s="1"/>
  <c r="AS12" i="13" s="1"/>
  <c r="AT12" i="13" s="1"/>
  <c r="AQ13" i="13"/>
  <c r="AR13" i="13"/>
  <c r="AL13" i="13"/>
  <c r="AR8" i="13"/>
  <c r="AS8" i="13" s="1"/>
  <c r="AT8" i="13" s="1"/>
  <c r="AY8" i="13" s="1"/>
  <c r="AL9" i="13"/>
  <c r="AL10" i="13"/>
  <c r="AQ10" i="13" s="1"/>
  <c r="AR10" i="13" s="1"/>
  <c r="AS9" i="13" s="1"/>
  <c r="AT9" i="13" s="1"/>
  <c r="AR5" i="13"/>
  <c r="AS5" i="13" s="1"/>
  <c r="AT5" i="13" s="1"/>
  <c r="AY5" i="13" s="1"/>
  <c r="AL6" i="13"/>
  <c r="AL7" i="13"/>
  <c r="AQ7" i="13"/>
  <c r="AR7" i="13" s="1"/>
  <c r="AO37" i="13"/>
  <c r="AQ37" i="13" s="1"/>
  <c r="AR37" i="13" s="1"/>
  <c r="AL37" i="13"/>
  <c r="AM37" i="13"/>
  <c r="AO36" i="13"/>
  <c r="AQ36" i="13" s="1"/>
  <c r="AR36" i="13" s="1"/>
  <c r="AL36" i="13"/>
  <c r="AM36" i="13"/>
  <c r="AR35" i="13"/>
  <c r="AS35" i="13"/>
  <c r="AT35" i="13"/>
  <c r="AO34" i="13"/>
  <c r="AQ34" i="13" s="1"/>
  <c r="AL34" i="13"/>
  <c r="AR34" i="13"/>
  <c r="AM34" i="13"/>
  <c r="AO33" i="13"/>
  <c r="AQ33" i="13"/>
  <c r="AR33" i="13" s="1"/>
  <c r="AS33" i="13" s="1"/>
  <c r="AT33" i="13" s="1"/>
  <c r="AL33" i="13"/>
  <c r="AM33" i="13"/>
  <c r="AR32" i="13"/>
  <c r="AS32" i="13"/>
  <c r="AT32" i="13" s="1"/>
  <c r="AT31" i="13"/>
  <c r="AT28" i="13"/>
  <c r="I28" i="13"/>
  <c r="K28" i="13" s="1"/>
  <c r="L28" i="13" s="1"/>
  <c r="G28" i="13"/>
  <c r="H28" i="13"/>
  <c r="I27" i="13"/>
  <c r="K27" i="13" s="1"/>
  <c r="L27" i="13" s="1"/>
  <c r="G27" i="13"/>
  <c r="H27" i="13"/>
  <c r="L26" i="13"/>
  <c r="M26" i="13" s="1"/>
  <c r="O26" i="13" s="1"/>
  <c r="AT25" i="13"/>
  <c r="I25" i="13"/>
  <c r="K25" i="13"/>
  <c r="L25" i="13" s="1"/>
  <c r="G25" i="13"/>
  <c r="H25" i="13"/>
  <c r="I24" i="13"/>
  <c r="G24" i="13"/>
  <c r="K24" i="13"/>
  <c r="L24" i="13" s="1"/>
  <c r="M24" i="13" s="1"/>
  <c r="O24" i="13" s="1"/>
  <c r="H24" i="13"/>
  <c r="L23" i="13"/>
  <c r="M23" i="13"/>
  <c r="O23" i="13" s="1"/>
  <c r="AT22" i="13"/>
  <c r="I22" i="13"/>
  <c r="G22" i="13"/>
  <c r="K22" i="13" s="1"/>
  <c r="L22" i="13" s="1"/>
  <c r="H22" i="13"/>
  <c r="I21" i="13"/>
  <c r="K21" i="13" s="1"/>
  <c r="L21" i="13" s="1"/>
  <c r="M21" i="13" s="1"/>
  <c r="O21" i="13" s="1"/>
  <c r="G21" i="13"/>
  <c r="H21" i="13"/>
  <c r="L20" i="13"/>
  <c r="M20" i="13"/>
  <c r="O20" i="13" s="1"/>
  <c r="AT19" i="13"/>
  <c r="I19" i="13"/>
  <c r="G19" i="13"/>
  <c r="K19" i="13"/>
  <c r="L19" i="13" s="1"/>
  <c r="H19" i="13"/>
  <c r="I18" i="13"/>
  <c r="K18" i="13" s="1"/>
  <c r="L18" i="13" s="1"/>
  <c r="M18" i="13" s="1"/>
  <c r="O18" i="13" s="1"/>
  <c r="G18" i="13"/>
  <c r="H18" i="13"/>
  <c r="P17" i="13"/>
  <c r="Q17" i="13"/>
  <c r="L17" i="13"/>
  <c r="M17" i="13"/>
  <c r="O17" i="13"/>
  <c r="AT16" i="13"/>
  <c r="I16" i="13"/>
  <c r="K16" i="13" s="1"/>
  <c r="L16" i="13" s="1"/>
  <c r="J15" i="13"/>
  <c r="J16" i="13" s="1"/>
  <c r="G16" i="13" s="1"/>
  <c r="H16" i="13"/>
  <c r="I15" i="13"/>
  <c r="H15" i="13"/>
  <c r="L14" i="13"/>
  <c r="M14" i="13"/>
  <c r="O14" i="13" s="1"/>
  <c r="AT13" i="13"/>
  <c r="I13" i="13"/>
  <c r="J12" i="13"/>
  <c r="H13" i="13"/>
  <c r="I12" i="13"/>
  <c r="H12" i="13"/>
  <c r="L11" i="13"/>
  <c r="M11" i="13"/>
  <c r="O11" i="13" s="1"/>
  <c r="AT10" i="13"/>
  <c r="I10" i="13"/>
  <c r="K10" i="13" s="1"/>
  <c r="L10" i="13" s="1"/>
  <c r="M9" i="13" s="1"/>
  <c r="O9" i="13" s="1"/>
  <c r="J9" i="13"/>
  <c r="G9" i="13"/>
  <c r="L9" i="13"/>
  <c r="J10" i="13"/>
  <c r="G10" i="13" s="1"/>
  <c r="H10" i="13"/>
  <c r="I9" i="13"/>
  <c r="K9" i="13" s="1"/>
  <c r="H9" i="13"/>
  <c r="L8" i="13"/>
  <c r="M8" i="13"/>
  <c r="O8" i="13"/>
  <c r="AT7" i="13"/>
  <c r="AE7" i="13"/>
  <c r="I7" i="13"/>
  <c r="J6" i="13"/>
  <c r="J7" i="13"/>
  <c r="G7" i="13" s="1"/>
  <c r="H7" i="13"/>
  <c r="I6" i="13"/>
  <c r="K6" i="13"/>
  <c r="L6" i="13" s="1"/>
  <c r="H6" i="13"/>
  <c r="AC5" i="13"/>
  <c r="AD5" i="13"/>
  <c r="AE5" i="13" s="1"/>
  <c r="AF5" i="13"/>
  <c r="AV5" i="13"/>
  <c r="AG5" i="13"/>
  <c r="P5" i="13"/>
  <c r="Q5" i="13"/>
  <c r="L5" i="13"/>
  <c r="M5" i="13" s="1"/>
  <c r="O5" i="13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AC5" i="7"/>
  <c r="AD5" i="7"/>
  <c r="AE5" i="7"/>
  <c r="BA5" i="7" s="1"/>
  <c r="AB7" i="7"/>
  <c r="AC7" i="7"/>
  <c r="AF5" i="7"/>
  <c r="AG5" i="7" s="1"/>
  <c r="AL33" i="7"/>
  <c r="AL34" i="7"/>
  <c r="AQ34" i="7" s="1"/>
  <c r="AR34" i="7" s="1"/>
  <c r="AL36" i="7"/>
  <c r="AR36" i="7"/>
  <c r="AS36" i="7" s="1"/>
  <c r="AT36" i="7" s="1"/>
  <c r="AL37" i="7"/>
  <c r="AM37" i="7"/>
  <c r="AM36" i="7"/>
  <c r="AM34" i="7"/>
  <c r="AM33" i="7"/>
  <c r="L5" i="7"/>
  <c r="M5" i="7"/>
  <c r="O5" i="7" s="1"/>
  <c r="P5" i="7"/>
  <c r="Q5" i="7" s="1"/>
  <c r="J6" i="7"/>
  <c r="G6" i="7"/>
  <c r="H6" i="7"/>
  <c r="I6" i="7"/>
  <c r="K6" i="7" s="1"/>
  <c r="L6" i="7" s="1"/>
  <c r="M6" i="7" s="1"/>
  <c r="O6" i="7" s="1"/>
  <c r="I7" i="7"/>
  <c r="K7" i="7"/>
  <c r="L7" i="7" s="1"/>
  <c r="H7" i="7"/>
  <c r="L8" i="7"/>
  <c r="M8" i="7" s="1"/>
  <c r="O8" i="7"/>
  <c r="J9" i="7"/>
  <c r="J10" i="7" s="1"/>
  <c r="G10" i="7" s="1"/>
  <c r="H9" i="7"/>
  <c r="I9" i="7"/>
  <c r="I10" i="7"/>
  <c r="H10" i="7"/>
  <c r="L11" i="7"/>
  <c r="M11" i="7" s="1"/>
  <c r="O11" i="7"/>
  <c r="J12" i="7"/>
  <c r="J13" i="7" s="1"/>
  <c r="G13" i="7"/>
  <c r="K13" i="7" s="1"/>
  <c r="L13" i="7" s="1"/>
  <c r="G12" i="7"/>
  <c r="H12" i="7"/>
  <c r="I12" i="7"/>
  <c r="K12" i="7" s="1"/>
  <c r="L12" i="7" s="1"/>
  <c r="M12" i="7" s="1"/>
  <c r="O12" i="7" s="1"/>
  <c r="I13" i="7"/>
  <c r="H13" i="7"/>
  <c r="L14" i="7"/>
  <c r="M14" i="7" s="1"/>
  <c r="O14" i="7" s="1"/>
  <c r="J15" i="7"/>
  <c r="J16" i="7"/>
  <c r="G16" i="7"/>
  <c r="K16" i="7" s="1"/>
  <c r="L16" i="7" s="1"/>
  <c r="G15" i="7"/>
  <c r="K15" i="7" s="1"/>
  <c r="L15" i="7" s="1"/>
  <c r="M15" i="7" s="1"/>
  <c r="O15" i="7" s="1"/>
  <c r="H15" i="7"/>
  <c r="I15" i="7"/>
  <c r="I16" i="7"/>
  <c r="H16" i="7"/>
  <c r="L17" i="7"/>
  <c r="M17" i="7"/>
  <c r="O17" i="7"/>
  <c r="P17" i="7"/>
  <c r="Q17" i="7"/>
  <c r="G18" i="7"/>
  <c r="K18" i="7" s="1"/>
  <c r="L18" i="7" s="1"/>
  <c r="M18" i="7" s="1"/>
  <c r="O18" i="7" s="1"/>
  <c r="H18" i="7"/>
  <c r="I18" i="7"/>
  <c r="I19" i="7"/>
  <c r="K19" i="7"/>
  <c r="L19" i="7" s="1"/>
  <c r="G19" i="7"/>
  <c r="H19" i="7"/>
  <c r="L20" i="7"/>
  <c r="M20" i="7"/>
  <c r="O20" i="7"/>
  <c r="G21" i="7"/>
  <c r="H21" i="7"/>
  <c r="I21" i="7"/>
  <c r="K21" i="7" s="1"/>
  <c r="L21" i="7" s="1"/>
  <c r="M21" i="7" s="1"/>
  <c r="O21" i="7" s="1"/>
  <c r="I22" i="7"/>
  <c r="K22" i="7" s="1"/>
  <c r="G22" i="7"/>
  <c r="L22" i="7"/>
  <c r="H22" i="7"/>
  <c r="L23" i="7"/>
  <c r="M23" i="7" s="1"/>
  <c r="O23" i="7" s="1"/>
  <c r="G24" i="7"/>
  <c r="H24" i="7"/>
  <c r="I24" i="7"/>
  <c r="K24" i="7" s="1"/>
  <c r="L24" i="7" s="1"/>
  <c r="M24" i="7" s="1"/>
  <c r="O24" i="7" s="1"/>
  <c r="I25" i="7"/>
  <c r="G25" i="7"/>
  <c r="H25" i="7"/>
  <c r="L26" i="7"/>
  <c r="M26" i="7" s="1"/>
  <c r="O26" i="7" s="1"/>
  <c r="G27" i="7"/>
  <c r="H27" i="7"/>
  <c r="I27" i="7"/>
  <c r="K27" i="7"/>
  <c r="L27" i="7" s="1"/>
  <c r="I28" i="7"/>
  <c r="G28" i="7"/>
  <c r="K28" i="7" s="1"/>
  <c r="L28" i="7" s="1"/>
  <c r="M27" i="7" s="1"/>
  <c r="O27" i="7" s="1"/>
  <c r="H28" i="7"/>
  <c r="AO36" i="7"/>
  <c r="AQ36" i="7" s="1"/>
  <c r="AO37" i="7"/>
  <c r="AQ37" i="7"/>
  <c r="AR37" i="7"/>
  <c r="AR35" i="7"/>
  <c r="AS35" i="7"/>
  <c r="AT35" i="7" s="1"/>
  <c r="AO33" i="7"/>
  <c r="AQ33" i="7"/>
  <c r="AR33" i="7"/>
  <c r="AO34" i="7"/>
  <c r="AR32" i="7"/>
  <c r="AS32" i="7"/>
  <c r="AT32" i="7" s="1"/>
  <c r="AT31" i="7"/>
  <c r="AT28" i="7"/>
  <c r="AT25" i="7"/>
  <c r="AT22" i="7"/>
  <c r="AT19" i="7"/>
  <c r="AT16" i="7"/>
  <c r="AT13" i="7"/>
  <c r="AT10" i="7"/>
  <c r="AT7" i="7"/>
  <c r="AE7" i="7"/>
  <c r="AV5" i="7"/>
  <c r="J7" i="7"/>
  <c r="G7" i="7"/>
  <c r="G6" i="13"/>
  <c r="K25" i="7"/>
  <c r="L25" i="7"/>
  <c r="AQ9" i="13"/>
  <c r="AR9" i="13"/>
  <c r="K9" i="14"/>
  <c r="L9" i="14"/>
  <c r="M9" i="14" s="1"/>
  <c r="O9" i="14" s="1"/>
  <c r="K10" i="14"/>
  <c r="L10" i="14" s="1"/>
  <c r="G9" i="14"/>
  <c r="G12" i="14"/>
  <c r="K12" i="14"/>
  <c r="L12" i="14" s="1"/>
  <c r="M12" i="14" s="1"/>
  <c r="O12" i="14" s="1"/>
  <c r="G15" i="14"/>
  <c r="K15" i="14"/>
  <c r="L15" i="14" s="1"/>
  <c r="AU33" i="15"/>
  <c r="AV33" i="15" s="1"/>
  <c r="AW33" i="15"/>
  <c r="G15" i="15"/>
  <c r="K15" i="15" s="1"/>
  <c r="L15" i="15"/>
  <c r="AU34" i="15"/>
  <c r="AV34" i="15" s="1"/>
  <c r="K24" i="15"/>
  <c r="L24" i="15" s="1"/>
  <c r="M24" i="15" s="1"/>
  <c r="O24" i="15" s="1"/>
  <c r="K25" i="15"/>
  <c r="L25" i="15" s="1"/>
  <c r="L10" i="15"/>
  <c r="AP9" i="15"/>
  <c r="AU9" i="15" s="1"/>
  <c r="AV9" i="15" s="1"/>
  <c r="AW9" i="15" s="1"/>
  <c r="BB8" i="15" s="1"/>
  <c r="AP15" i="15"/>
  <c r="AP27" i="15"/>
  <c r="K16" i="15"/>
  <c r="L16" i="15" s="1"/>
  <c r="K22" i="15"/>
  <c r="L22" i="15" s="1"/>
  <c r="K6" i="15"/>
  <c r="L6" i="15"/>
  <c r="M6" i="15"/>
  <c r="O6" i="15" s="1"/>
  <c r="AP18" i="15"/>
  <c r="AU18" i="15" s="1"/>
  <c r="AV18" i="15" s="1"/>
  <c r="AW18" i="15" s="1"/>
  <c r="BB17" i="15" s="1"/>
  <c r="K7" i="15"/>
  <c r="L7" i="15" s="1"/>
  <c r="K21" i="15"/>
  <c r="L21" i="15" s="1"/>
  <c r="M21" i="15" s="1"/>
  <c r="O21" i="15" s="1"/>
  <c r="AW36" i="15"/>
  <c r="BB35" i="15" s="1"/>
  <c r="BB32" i="15"/>
  <c r="AR26" i="16"/>
  <c r="AU26" i="16" s="1"/>
  <c r="AV26" i="16" s="1"/>
  <c r="AW26" i="16" s="1"/>
  <c r="AV16" i="16"/>
  <c r="AP19" i="16"/>
  <c r="AU19" i="16"/>
  <c r="AV19" i="16" s="1"/>
  <c r="AP18" i="16"/>
  <c r="AU18" i="16" s="1"/>
  <c r="AV18" i="16"/>
  <c r="AR17" i="16"/>
  <c r="AU17" i="16" s="1"/>
  <c r="AV17" i="16"/>
  <c r="AW17" i="16" s="1"/>
  <c r="AV28" i="16"/>
  <c r="AP31" i="16"/>
  <c r="AU31" i="16"/>
  <c r="AV31" i="16" s="1"/>
  <c r="AP21" i="16"/>
  <c r="AU21" i="16"/>
  <c r="AV21" i="16" s="1"/>
  <c r="AW21" i="16" s="1"/>
  <c r="AP22" i="16"/>
  <c r="AU22" i="16"/>
  <c r="AV22" i="16" s="1"/>
  <c r="AP27" i="16"/>
  <c r="AP6" i="16"/>
  <c r="AU6" i="16"/>
  <c r="AV6" i="16" s="1"/>
  <c r="AW6" i="16" s="1"/>
  <c r="AR14" i="16"/>
  <c r="AU14" i="16" s="1"/>
  <c r="AV14" i="16" s="1"/>
  <c r="AW14" i="16" s="1"/>
  <c r="AP15" i="16"/>
  <c r="AU15" i="16"/>
  <c r="AV15" i="16" s="1"/>
  <c r="AW15" i="16" s="1"/>
  <c r="AR20" i="16"/>
  <c r="AU20" i="16" s="1"/>
  <c r="AV20" i="16" s="1"/>
  <c r="AW20" i="16" s="1"/>
  <c r="BB20" i="16" s="1"/>
  <c r="M24" i="16"/>
  <c r="O24" i="16"/>
  <c r="BB35" i="16"/>
  <c r="M27" i="16"/>
  <c r="O27" i="16" s="1"/>
  <c r="AX14" i="16"/>
  <c r="AY14" i="16" s="1"/>
  <c r="AX8" i="16"/>
  <c r="AY8" i="16"/>
  <c r="AP10" i="16"/>
  <c r="AU10" i="16"/>
  <c r="AV10" i="16" s="1"/>
  <c r="AX29" i="16"/>
  <c r="AY29" i="16"/>
  <c r="AX5" i="16"/>
  <c r="AY5" i="16"/>
  <c r="AP7" i="16"/>
  <c r="AU7" i="16"/>
  <c r="AV7" i="16" s="1"/>
  <c r="AX23" i="16"/>
  <c r="AY23" i="16"/>
  <c r="AR8" i="16"/>
  <c r="AU8" i="16"/>
  <c r="AV8" i="16" s="1"/>
  <c r="AW8" i="16" s="1"/>
  <c r="AR29" i="16"/>
  <c r="AU29" i="16" s="1"/>
  <c r="AV29" i="16" s="1"/>
  <c r="AW29" i="16" s="1"/>
  <c r="AR23" i="16"/>
  <c r="AU23" i="16" s="1"/>
  <c r="AV23" i="16" s="1"/>
  <c r="AW23" i="16" s="1"/>
  <c r="AP19" i="17"/>
  <c r="AP18" i="17"/>
  <c r="AU18" i="17"/>
  <c r="AV18" i="17" s="1"/>
  <c r="AW18" i="17" s="1"/>
  <c r="AP6" i="17"/>
  <c r="AU6" i="17" s="1"/>
  <c r="AV6" i="17" s="1"/>
  <c r="AP22" i="17"/>
  <c r="AU22" i="17" s="1"/>
  <c r="AV22" i="17" s="1"/>
  <c r="BB32" i="17"/>
  <c r="AR5" i="17"/>
  <c r="AU5" i="17" s="1"/>
  <c r="AV5" i="17" s="1"/>
  <c r="AW5" i="17" s="1"/>
  <c r="AR17" i="17"/>
  <c r="AU17" i="17"/>
  <c r="AV17" i="17" s="1"/>
  <c r="AW17" i="17" s="1"/>
  <c r="BB17" i="17" s="1"/>
  <c r="AP25" i="17"/>
  <c r="AU25" i="17" s="1"/>
  <c r="AV25" i="17" s="1"/>
  <c r="AP28" i="17"/>
  <c r="AU28" i="17"/>
  <c r="AV28" i="17" s="1"/>
  <c r="AP30" i="17"/>
  <c r="AU30" i="17"/>
  <c r="AV30" i="17" s="1"/>
  <c r="AP9" i="17"/>
  <c r="AU9" i="17" s="1"/>
  <c r="AV9" i="17" s="1"/>
  <c r="AW9" i="17" s="1"/>
  <c r="AP15" i="17"/>
  <c r="AU15" i="17" s="1"/>
  <c r="AV15" i="17" s="1"/>
  <c r="AR8" i="17"/>
  <c r="AU8" i="17"/>
  <c r="AV8" i="17" s="1"/>
  <c r="AW8" i="17" s="1"/>
  <c r="AU12" i="17"/>
  <c r="AV12" i="17" s="1"/>
  <c r="AW12" i="17" s="1"/>
  <c r="AP24" i="17"/>
  <c r="AU24" i="17" s="1"/>
  <c r="AV24" i="17" s="1"/>
  <c r="BB35" i="17"/>
  <c r="M24" i="17"/>
  <c r="O24" i="17"/>
  <c r="AX14" i="17"/>
  <c r="AY14" i="17" s="1"/>
  <c r="AP16" i="17"/>
  <c r="AU16" i="17" s="1"/>
  <c r="AV16" i="17" s="1"/>
  <c r="AX26" i="17"/>
  <c r="AY26" i="17" s="1"/>
  <c r="AX11" i="17"/>
  <c r="AY11" i="17" s="1"/>
  <c r="AR20" i="17"/>
  <c r="AU20" i="17"/>
  <c r="AV20" i="17" s="1"/>
  <c r="AW20" i="17" s="1"/>
  <c r="BB20" i="17" s="1"/>
  <c r="AP21" i="17"/>
  <c r="AU21" i="17"/>
  <c r="AV21" i="17" s="1"/>
  <c r="AW21" i="17" s="1"/>
  <c r="AX8" i="17"/>
  <c r="AY8" i="17"/>
  <c r="AX5" i="17"/>
  <c r="AY5" i="17"/>
  <c r="AR26" i="17"/>
  <c r="AU26" i="17"/>
  <c r="AV26" i="17"/>
  <c r="AW26" i="17" s="1"/>
  <c r="AS24" i="14"/>
  <c r="AT24" i="14"/>
  <c r="AY23" i="14" s="1"/>
  <c r="AQ28" i="7"/>
  <c r="AR28" i="7" s="1"/>
  <c r="AQ27" i="7"/>
  <c r="AR27" i="7" s="1"/>
  <c r="AS27" i="7" s="1"/>
  <c r="AT27" i="7" s="1"/>
  <c r="AY26" i="7" s="1"/>
  <c r="AS21" i="7"/>
  <c r="AT21" i="7" s="1"/>
  <c r="AY20" i="7" s="1"/>
  <c r="AS30" i="13"/>
  <c r="AT30" i="13" s="1"/>
  <c r="AY29" i="13" s="1"/>
  <c r="AW24" i="17" l="1"/>
  <c r="M15" i="14"/>
  <c r="O15" i="14" s="1"/>
  <c r="AS24" i="7"/>
  <c r="AT24" i="7" s="1"/>
  <c r="AY23" i="7" s="1"/>
  <c r="BB11" i="17"/>
  <c r="AY32" i="13"/>
  <c r="AS9" i="7"/>
  <c r="AT9" i="7" s="1"/>
  <c r="AY8" i="7" s="1"/>
  <c r="BB8" i="17"/>
  <c r="AY32" i="7"/>
  <c r="AS24" i="13"/>
  <c r="AT24" i="13" s="1"/>
  <c r="AY23" i="13" s="1"/>
  <c r="AW15" i="17"/>
  <c r="BB14" i="17" s="1"/>
  <c r="AW6" i="17"/>
  <c r="BB5" i="17" s="1"/>
  <c r="AS36" i="13"/>
  <c r="AT36" i="13" s="1"/>
  <c r="AY35" i="13" s="1"/>
  <c r="AS33" i="7"/>
  <c r="AT33" i="7" s="1"/>
  <c r="AY29" i="7"/>
  <c r="AY29" i="14"/>
  <c r="BB17" i="16"/>
  <c r="M27" i="13"/>
  <c r="O27" i="13" s="1"/>
  <c r="BB23" i="16"/>
  <c r="BB14" i="16"/>
  <c r="AY14" i="7"/>
  <c r="AW18" i="16"/>
  <c r="AU13" i="16"/>
  <c r="AV13" i="16" s="1"/>
  <c r="AW27" i="17"/>
  <c r="BB26" i="17" s="1"/>
  <c r="M21" i="14"/>
  <c r="O21" i="14" s="1"/>
  <c r="K15" i="16"/>
  <c r="L15" i="16" s="1"/>
  <c r="AU7" i="17"/>
  <c r="AV7" i="17" s="1"/>
  <c r="J10" i="16"/>
  <c r="G10" i="16" s="1"/>
  <c r="K10" i="16" s="1"/>
  <c r="L10" i="16" s="1"/>
  <c r="G9" i="16"/>
  <c r="K9" i="16" s="1"/>
  <c r="L9" i="16" s="1"/>
  <c r="AR11" i="16"/>
  <c r="AU11" i="16" s="1"/>
  <c r="AV11" i="16" s="1"/>
  <c r="AW11" i="16" s="1"/>
  <c r="AP12" i="16"/>
  <c r="AU12" i="16" s="1"/>
  <c r="AV12" i="16" s="1"/>
  <c r="AA7" i="13"/>
  <c r="W7" i="13" s="1"/>
  <c r="AB7" i="13" s="1"/>
  <c r="AC7" i="13" s="1"/>
  <c r="W6" i="13"/>
  <c r="AB6" i="13" s="1"/>
  <c r="AC6" i="13" s="1"/>
  <c r="AD6" i="13" s="1"/>
  <c r="AE6" i="13" s="1"/>
  <c r="AZ5" i="13" s="1"/>
  <c r="AY8" i="14"/>
  <c r="AS12" i="14"/>
  <c r="AT12" i="14" s="1"/>
  <c r="AY11" i="14" s="1"/>
  <c r="AU9" i="16"/>
  <c r="AV9" i="16" s="1"/>
  <c r="AW9" i="16" s="1"/>
  <c r="BB8" i="16" s="1"/>
  <c r="K19" i="16"/>
  <c r="L19" i="16" s="1"/>
  <c r="M18" i="16" s="1"/>
  <c r="O18" i="16" s="1"/>
  <c r="AP24" i="16"/>
  <c r="AU24" i="16" s="1"/>
  <c r="AV24" i="16" s="1"/>
  <c r="AW24" i="16" s="1"/>
  <c r="AQ36" i="14"/>
  <c r="AR36" i="14" s="1"/>
  <c r="AS36" i="14" s="1"/>
  <c r="AT36" i="14" s="1"/>
  <c r="AY35" i="14" s="1"/>
  <c r="M6" i="16"/>
  <c r="O6" i="16" s="1"/>
  <c r="AU27" i="16"/>
  <c r="AV27" i="16" s="1"/>
  <c r="AW27" i="16" s="1"/>
  <c r="AU30" i="16"/>
  <c r="AV30" i="16" s="1"/>
  <c r="AW30" i="16" s="1"/>
  <c r="BB29" i="16" s="1"/>
  <c r="AY35" i="7"/>
  <c r="G15" i="13"/>
  <c r="K15" i="13" s="1"/>
  <c r="L15" i="13" s="1"/>
  <c r="M15" i="13" s="1"/>
  <c r="O15" i="13" s="1"/>
  <c r="AU22" i="15"/>
  <c r="AV22" i="15" s="1"/>
  <c r="K6" i="17"/>
  <c r="L6" i="17" s="1"/>
  <c r="M6" i="17" s="1"/>
  <c r="O6" i="17" s="1"/>
  <c r="AY5" i="14"/>
  <c r="K7" i="14"/>
  <c r="L7" i="14" s="1"/>
  <c r="M6" i="14" s="1"/>
  <c r="O6" i="14" s="1"/>
  <c r="AU24" i="15"/>
  <c r="AV24" i="15" s="1"/>
  <c r="AW24" i="15" s="1"/>
  <c r="G6" i="17"/>
  <c r="J7" i="17"/>
  <c r="G7" i="17" s="1"/>
  <c r="K28" i="17"/>
  <c r="L28" i="17" s="1"/>
  <c r="M27" i="17" s="1"/>
  <c r="O27" i="17" s="1"/>
  <c r="G9" i="7"/>
  <c r="K9" i="7" s="1"/>
  <c r="L9" i="7" s="1"/>
  <c r="M9" i="7" s="1"/>
  <c r="O9" i="7" s="1"/>
  <c r="AX26" i="16"/>
  <c r="AY26" i="16" s="1"/>
  <c r="G15" i="17"/>
  <c r="K15" i="17" s="1"/>
  <c r="L15" i="17" s="1"/>
  <c r="M15" i="17" s="1"/>
  <c r="O15" i="17" s="1"/>
  <c r="AY14" i="14"/>
  <c r="AR11" i="15"/>
  <c r="AU11" i="15" s="1"/>
  <c r="AV11" i="15" s="1"/>
  <c r="AW11" i="15" s="1"/>
  <c r="AP12" i="15"/>
  <c r="AU12" i="15" s="1"/>
  <c r="AV12" i="15" s="1"/>
  <c r="AW12" i="15" s="1"/>
  <c r="AR5" i="15"/>
  <c r="AU5" i="15" s="1"/>
  <c r="AV5" i="15" s="1"/>
  <c r="AW5" i="15" s="1"/>
  <c r="BB5" i="15" s="1"/>
  <c r="AP6" i="15"/>
  <c r="AU6" i="15" s="1"/>
  <c r="AV6" i="15" s="1"/>
  <c r="AW6" i="15" s="1"/>
  <c r="AX5" i="15"/>
  <c r="AY5" i="15" s="1"/>
  <c r="AX11" i="15"/>
  <c r="AY11" i="15" s="1"/>
  <c r="AB7" i="14"/>
  <c r="AC7" i="14" s="1"/>
  <c r="AD6" i="14" s="1"/>
  <c r="AE6" i="14" s="1"/>
  <c r="AU28" i="15"/>
  <c r="AV28" i="15" s="1"/>
  <c r="AW27" i="15" s="1"/>
  <c r="BB26" i="15" s="1"/>
  <c r="J16" i="16"/>
  <c r="G16" i="16" s="1"/>
  <c r="K16" i="16" s="1"/>
  <c r="L16" i="16" s="1"/>
  <c r="K7" i="13"/>
  <c r="L7" i="13" s="1"/>
  <c r="M6" i="13" s="1"/>
  <c r="O6" i="13" s="1"/>
  <c r="AU14" i="15"/>
  <c r="AV14" i="15" s="1"/>
  <c r="AW14" i="15" s="1"/>
  <c r="AU15" i="15"/>
  <c r="AV15" i="15" s="1"/>
  <c r="AU5" i="16"/>
  <c r="AV5" i="16" s="1"/>
  <c r="AW5" i="16" s="1"/>
  <c r="BB5" i="16" s="1"/>
  <c r="K21" i="17"/>
  <c r="L21" i="17" s="1"/>
  <c r="M21" i="17" s="1"/>
  <c r="O21" i="17" s="1"/>
  <c r="AX11" i="16"/>
  <c r="AY11" i="16" s="1"/>
  <c r="M15" i="15"/>
  <c r="O15" i="15" s="1"/>
  <c r="K10" i="7"/>
  <c r="L10" i="7" s="1"/>
  <c r="J13" i="13"/>
  <c r="G13" i="13" s="1"/>
  <c r="K13" i="13" s="1"/>
  <c r="L13" i="13" s="1"/>
  <c r="G12" i="13"/>
  <c r="K12" i="13" s="1"/>
  <c r="L12" i="13" s="1"/>
  <c r="M12" i="13" s="1"/>
  <c r="O12" i="13" s="1"/>
  <c r="AU16" i="15"/>
  <c r="AV16" i="15" s="1"/>
  <c r="K7" i="17"/>
  <c r="L7" i="17" s="1"/>
  <c r="K12" i="17"/>
  <c r="L12" i="17" s="1"/>
  <c r="M12" i="17" s="1"/>
  <c r="O12" i="17" s="1"/>
  <c r="AP25" i="15"/>
  <c r="AU25" i="15" s="1"/>
  <c r="AV25" i="15" s="1"/>
  <c r="AR29" i="15"/>
  <c r="AU29" i="15" s="1"/>
  <c r="AV29" i="15" s="1"/>
  <c r="AW29" i="15" s="1"/>
  <c r="BB29" i="15" s="1"/>
  <c r="AP31" i="17"/>
  <c r="AU31" i="17" s="1"/>
  <c r="AV31" i="17" s="1"/>
  <c r="AW30" i="17" s="1"/>
  <c r="AR23" i="17"/>
  <c r="AU23" i="17" s="1"/>
  <c r="AV23" i="17" s="1"/>
  <c r="AW23" i="17" s="1"/>
  <c r="AR29" i="17"/>
  <c r="AU29" i="17" s="1"/>
  <c r="AV29" i="17" s="1"/>
  <c r="AW29" i="17" s="1"/>
  <c r="AR20" i="15"/>
  <c r="AU20" i="15" s="1"/>
  <c r="AV20" i="15" s="1"/>
  <c r="AW20" i="15" s="1"/>
  <c r="G12" i="17"/>
  <c r="AP22" i="15"/>
  <c r="AR23" i="15"/>
  <c r="AU23" i="15" s="1"/>
  <c r="AV23" i="15" s="1"/>
  <c r="AW23" i="15" s="1"/>
  <c r="AP21" i="15"/>
  <c r="AU21" i="15" s="1"/>
  <c r="AV21" i="15" s="1"/>
  <c r="AX23" i="15"/>
  <c r="AY23" i="15" s="1"/>
  <c r="AZ5" i="14" l="1"/>
  <c r="BA5" i="14"/>
  <c r="AW21" i="15"/>
  <c r="BB20" i="15" s="1"/>
  <c r="BB23" i="15"/>
  <c r="BB26" i="16"/>
  <c r="AW12" i="16"/>
  <c r="BB11" i="16" s="1"/>
  <c r="BB29" i="17"/>
  <c r="BB23" i="17"/>
  <c r="M9" i="16"/>
  <c r="O9" i="16" s="1"/>
  <c r="BA5" i="13"/>
  <c r="AW15" i="15"/>
  <c r="BB11" i="15"/>
  <c r="BB14" i="15"/>
  <c r="M15" i="16"/>
  <c r="O15" i="16" s="1"/>
</calcChain>
</file>

<file path=xl/sharedStrings.xml><?xml version="1.0" encoding="utf-8"?>
<sst xmlns="http://schemas.openxmlformats.org/spreadsheetml/2006/main" count="1061" uniqueCount="62">
  <si>
    <t>钢筋
编号</t>
    <phoneticPr fontId="2" type="noConversion"/>
  </si>
  <si>
    <t>a
(cm)</t>
    <phoneticPr fontId="2" type="noConversion"/>
  </si>
  <si>
    <t>钢筋直径
(mm)</t>
    <phoneticPr fontId="2" type="noConversion"/>
  </si>
  <si>
    <t>钢筋
数量n
(根)</t>
    <phoneticPr fontId="2" type="noConversion"/>
  </si>
  <si>
    <t>钢筋
长度L
(cm)</t>
    <phoneticPr fontId="2" type="noConversion"/>
  </si>
  <si>
    <t>钢筋
总长
(m)</t>
    <phoneticPr fontId="2" type="noConversion"/>
  </si>
  <si>
    <t>共长
(m)</t>
    <phoneticPr fontId="2" type="noConversion"/>
  </si>
  <si>
    <t>单位重
(kg/m)</t>
    <phoneticPr fontId="2" type="noConversion"/>
  </si>
  <si>
    <t>重量
(kg)</t>
    <phoneticPr fontId="2" type="noConversion"/>
  </si>
  <si>
    <t>每个
管节重
(kg)</t>
    <phoneticPr fontId="2" type="noConversion"/>
  </si>
  <si>
    <t>管节
长度
(m)</t>
    <phoneticPr fontId="2" type="noConversion"/>
  </si>
  <si>
    <t>0.5＜H≤4</t>
    <phoneticPr fontId="2" type="noConversion"/>
  </si>
  <si>
    <t>0.395</t>
    <phoneticPr fontId="2" type="noConversion"/>
  </si>
  <si>
    <t>0.617</t>
    <phoneticPr fontId="2" type="noConversion"/>
  </si>
  <si>
    <t>4＜H≤6</t>
    <phoneticPr fontId="2" type="noConversion"/>
  </si>
  <si>
    <t>6＜H≤8</t>
    <phoneticPr fontId="2" type="noConversion"/>
  </si>
  <si>
    <t>1.0</t>
    <phoneticPr fontId="2" type="noConversion"/>
  </si>
  <si>
    <r>
      <t>C40砼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</si>
  <si>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t>—</t>
    <phoneticPr fontId="2" type="noConversion"/>
  </si>
  <si>
    <t>洞顶填土高度H
(m)</t>
    <phoneticPr fontId="2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</si>
  <si>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或c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</si>
  <si>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d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或d</t>
    </r>
    <r>
      <rPr>
        <vertAlign val="subscript"/>
        <sz val="12"/>
        <rFont val="宋体"/>
        <family val="3"/>
        <charset val="134"/>
      </rPr>
      <t>2
(cm)</t>
    </r>
    <r>
      <rPr>
        <sz val="12"/>
        <rFont val="宋体"/>
        <family val="3"/>
        <charset val="134"/>
      </rPr>
      <t/>
    </r>
    <phoneticPr fontId="2" type="noConversion"/>
  </si>
  <si>
    <r>
      <t>8＜H≤1</t>
    </r>
    <r>
      <rPr>
        <sz val="12"/>
        <rFont val="宋体"/>
        <charset val="134"/>
      </rPr>
      <t>0</t>
    </r>
    <phoneticPr fontId="2" type="noConversion"/>
  </si>
  <si>
    <r>
      <t>20</t>
    </r>
    <r>
      <rPr>
        <sz val="12"/>
        <rFont val="宋体"/>
        <family val="3"/>
        <charset val="134"/>
      </rPr>
      <t>＜H≤</t>
    </r>
    <r>
      <rPr>
        <sz val="12"/>
        <rFont val="宋体"/>
        <charset val="134"/>
      </rPr>
      <t>22</t>
    </r>
    <phoneticPr fontId="2" type="noConversion"/>
  </si>
  <si>
    <r>
      <t>22</t>
    </r>
    <r>
      <rPr>
        <sz val="12"/>
        <rFont val="宋体"/>
        <family val="3"/>
        <charset val="134"/>
      </rPr>
      <t>＜H≤</t>
    </r>
    <r>
      <rPr>
        <sz val="12"/>
        <rFont val="宋体"/>
        <charset val="134"/>
      </rPr>
      <t>25</t>
    </r>
    <phoneticPr fontId="2" type="noConversion"/>
  </si>
  <si>
    <t>配筋率</t>
    <phoneticPr fontId="2" type="noConversion"/>
  </si>
  <si>
    <t>1.0m</t>
    <phoneticPr fontId="2" type="noConversion"/>
  </si>
  <si>
    <t>0.5m</t>
    <phoneticPr fontId="2" type="noConversion"/>
  </si>
  <si>
    <r>
      <t>d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或d</t>
    </r>
    <r>
      <rPr>
        <vertAlign val="subscript"/>
        <sz val="12"/>
        <rFont val="宋体"/>
        <family val="3"/>
        <charset val="134"/>
      </rPr>
      <t>2
(cm)</t>
    </r>
    <phoneticPr fontId="2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</si>
  <si>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</si>
  <si>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</si>
  <si>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t>钢筋
共长
(m)</t>
    <phoneticPr fontId="2" type="noConversion"/>
  </si>
  <si>
    <r>
      <t>管顶填土
高度T</t>
    </r>
    <r>
      <rPr>
        <sz val="12"/>
        <rFont val="宋体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</si>
  <si>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0.5≤Th≤4.0</t>
    <phoneticPr fontId="2" type="noConversion"/>
  </si>
  <si>
    <r>
      <t>6.0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</t>
    </r>
    <phoneticPr fontId="2" type="noConversion"/>
  </si>
  <si>
    <r>
      <t>4.0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</t>
    </r>
    <phoneticPr fontId="2" type="noConversion"/>
  </si>
  <si>
    <r>
      <t>12.0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</si>
  <si>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10.0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</si>
  <si>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8.0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</si>
  <si>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14.0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</si>
  <si>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16.0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</si>
  <si>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r>
      <t>18.0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family val="3"/>
        <charset val="134"/>
      </rPr>
      <t>.0</t>
    </r>
    <phoneticPr fontId="2" type="noConversion"/>
  </si>
  <si>
    <r>
      <t>0.5≤Th≤</t>
    </r>
    <r>
      <rPr>
        <sz val="12"/>
        <rFont val="宋体"/>
        <charset val="134"/>
      </rPr>
      <t>20.0</t>
    </r>
    <phoneticPr fontId="2" type="noConversion"/>
  </si>
  <si>
    <t>孔径
d
(m)</t>
    <phoneticPr fontId="2" type="noConversion"/>
  </si>
  <si>
    <t>管壁厚度b
(cm)</t>
    <phoneticPr fontId="2" type="noConversion"/>
  </si>
  <si>
    <t>基础入土深度h
(cm)</t>
    <phoneticPr fontId="2" type="noConversion"/>
  </si>
  <si>
    <t>h1
(cm)</t>
    <phoneticPr fontId="2" type="noConversion"/>
  </si>
  <si>
    <t>h2
(cm)</t>
  </si>
  <si>
    <r>
      <t>HPB300/
HRB400
钢筋</t>
    </r>
    <r>
      <rPr>
        <sz val="12"/>
        <rFont val="宋体"/>
        <family val="3"/>
        <charset val="134"/>
      </rPr>
      <t>重量
(kg)</t>
    </r>
    <phoneticPr fontId="2" type="noConversion"/>
  </si>
  <si>
    <t>斜交角</t>
    <phoneticPr fontId="2" type="noConversion"/>
  </si>
  <si>
    <t>管壁厚
(cm)</t>
    <phoneticPr fontId="2" type="noConversion"/>
  </si>
  <si>
    <t>B
(cm)</t>
    <phoneticPr fontId="2" type="noConversion"/>
  </si>
  <si>
    <t>a1
(cm)</t>
    <phoneticPr fontId="2" type="noConversion"/>
  </si>
  <si>
    <t>a2
(cm)</t>
    <phoneticPr fontId="2" type="noConversion"/>
  </si>
  <si>
    <t>最长
(cm)</t>
    <phoneticPr fontId="2" type="noConversion"/>
  </si>
  <si>
    <t>最短
(cm)</t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</si>
  <si>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family val="3"/>
        <charset val="134"/>
      </rPr>
      <t>砼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</si>
  <si>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family val="3"/>
        <charset val="134"/>
      </rPr>
      <t>砼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</si>
  <si>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family val="3"/>
        <charset val="134"/>
      </rPr>
      <t>砼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</si>
  <si>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family val="3"/>
        <charset val="134"/>
      </rPr>
      <t>砼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</si>
  <si>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family val="3"/>
        <charset val="134"/>
      </rPr>
      <t>砼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</si>
  <si>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family val="3"/>
        <charset val="134"/>
      </rPr>
      <t>砼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</si>
</sst>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0.0"/>
    <numFmt numFmtId="178" formatCode="0.0_);[Red]\(0.0\)"/>
    <numFmt numFmtId="179" formatCode="0_);[Red]\(0\)"/>
    <numFmt numFmtId="183" formatCode="0_ "/>
    <numFmt numFmtId="184" formatCode="0.0_ "/>
    <numFmt numFmtId="185" formatCode="0.00_ "/>
    <numFmt numFmtId="191" formatCode="[&lt;=10]&quot;&quot;0;[&gt;10]&quot;&quot;0;"/>
    <numFmt numFmtId="193" formatCode="&quot;d=&quot;0.00&quot;m&quot;"/>
    <numFmt numFmtId="202" formatCode="[&lt;=8]&quot;&quot;0;[&gt;8]&quot;&quot;0;"/>
    <numFmt numFmtId="205" formatCode="[&lt;=8]&quot;&quot;0;[&gt;8]&quot;&amp;&quot;0;"/>
    <numFmt numFmtId="209" formatCode="[&lt;10]&quot;^&quot;0;[&gt;=10]&quot;$&quot;0;"/>
    <numFmt numFmtId="210" formatCode="[&lt;10]&quot;^{2}&quot;0;[&gt;=10]&quot;&amp;&quot;0;"/>
    <numFmt numFmtId="211" formatCode="[&lt;=8]&quot;^{2}&quot;0;[&gt;8]&quot;&amp;&quot;0;"/>
    <numFmt numFmtId="212" formatCode="[&lt;=8]&quot;&quot;0;[&gt;8]&quot;$&quot;0;"/>
  </numFmts>
  <fonts count="9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vertAlign val="superscript"/>
      <sz val="12"/>
      <name val="宋体"/>
      <family val="3"/>
      <charset val="134"/>
    </font>
    <font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sz val="12"/>
      <name val="仿宋_GB2312"/>
      <family val="3"/>
      <charset val="134"/>
    </font>
    <font>
      <sz val="14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91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readingOrder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/>
    <xf numFmtId="184" fontId="1" fillId="0" borderId="0" xfId="0" applyNumberFormat="1" applyFont="1" applyFill="1" applyAlignment="1">
      <alignment horizontal="center"/>
    </xf>
    <xf numFmtId="0" fontId="1" fillId="0" borderId="0" xfId="0" applyFont="1" applyFill="1"/>
    <xf numFmtId="179" fontId="1" fillId="0" borderId="0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8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 readingOrder="1"/>
    </xf>
    <xf numFmtId="178" fontId="4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 vertical="center"/>
    </xf>
    <xf numFmtId="191" fontId="1" fillId="0" borderId="4" xfId="0" applyNumberFormat="1" applyFont="1" applyFill="1" applyBorder="1" applyAlignment="1">
      <alignment horizontal="center" vertical="center"/>
    </xf>
    <xf numFmtId="184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 readingOrder="1"/>
    </xf>
    <xf numFmtId="2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NumberFormat="1" applyFont="1" applyFill="1"/>
    <xf numFmtId="18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49" fontId="5" fillId="0" borderId="0" xfId="0" applyNumberFormat="1" applyFont="1" applyFill="1"/>
    <xf numFmtId="179" fontId="5" fillId="0" borderId="0" xfId="0" applyNumberFormat="1" applyFont="1" applyFill="1" applyBorder="1"/>
    <xf numFmtId="0" fontId="5" fillId="0" borderId="0" xfId="0" applyFont="1" applyFill="1" applyBorder="1"/>
    <xf numFmtId="18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85" fontId="5" fillId="0" borderId="0" xfId="0" applyNumberFormat="1" applyFont="1" applyFill="1"/>
    <xf numFmtId="202" fontId="1" fillId="0" borderId="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vertical="center"/>
    </xf>
    <xf numFmtId="0" fontId="5" fillId="0" borderId="6" xfId="0" applyNumberFormat="1" applyFont="1" applyFill="1" applyBorder="1" applyAlignment="1">
      <alignment vertical="center"/>
    </xf>
    <xf numFmtId="185" fontId="5" fillId="0" borderId="7" xfId="0" applyNumberFormat="1" applyFont="1" applyFill="1" applyBorder="1" applyAlignment="1">
      <alignment vertical="center"/>
    </xf>
    <xf numFmtId="183" fontId="5" fillId="0" borderId="8" xfId="0" applyNumberFormat="1" applyFont="1" applyFill="1" applyBorder="1" applyAlignment="1">
      <alignment vertical="center"/>
    </xf>
    <xf numFmtId="185" fontId="5" fillId="0" borderId="9" xfId="0" applyNumberFormat="1" applyFont="1" applyFill="1" applyBorder="1" applyAlignment="1">
      <alignment vertical="center"/>
    </xf>
    <xf numFmtId="183" fontId="5" fillId="0" borderId="10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02" fontId="1" fillId="0" borderId="11" xfId="0" applyNumberFormat="1" applyFont="1" applyFill="1" applyBorder="1" applyAlignment="1">
      <alignment horizontal="center" vertical="center"/>
    </xf>
    <xf numFmtId="184" fontId="4" fillId="0" borderId="1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7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8" fillId="0" borderId="14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05" fontId="1" fillId="0" borderId="1" xfId="0" applyNumberFormat="1" applyFont="1" applyFill="1" applyBorder="1" applyAlignment="1">
      <alignment horizontal="center" vertical="center"/>
    </xf>
    <xf numFmtId="205" fontId="1" fillId="0" borderId="4" xfId="0" applyNumberFormat="1" applyFont="1" applyFill="1" applyBorder="1" applyAlignment="1">
      <alignment horizontal="center" vertical="center"/>
    </xf>
    <xf numFmtId="209" fontId="1" fillId="0" borderId="1" xfId="0" applyNumberFormat="1" applyFont="1" applyFill="1" applyBorder="1" applyAlignment="1">
      <alignment horizontal="center" vertical="center"/>
    </xf>
    <xf numFmtId="209" fontId="1" fillId="0" borderId="4" xfId="0" applyNumberFormat="1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211" fontId="1" fillId="0" borderId="1" xfId="0" applyNumberFormat="1" applyFont="1" applyFill="1" applyBorder="1" applyAlignment="1">
      <alignment horizontal="center" vertical="center"/>
    </xf>
    <xf numFmtId="212" fontId="1" fillId="0" borderId="1" xfId="0" applyNumberFormat="1" applyFont="1" applyFill="1" applyBorder="1" applyAlignment="1">
      <alignment horizontal="center" vertical="center"/>
    </xf>
    <xf numFmtId="212" fontId="1" fillId="0" borderId="4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210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4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209" fontId="1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 readingOrder="1"/>
    </xf>
    <xf numFmtId="185" fontId="5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185" fontId="5" fillId="0" borderId="15" xfId="0" applyNumberFormat="1" applyFont="1" applyFill="1" applyBorder="1" applyAlignment="1">
      <alignment horizontal="center" vertical="center"/>
    </xf>
    <xf numFmtId="185" fontId="5" fillId="0" borderId="7" xfId="0" applyNumberFormat="1" applyFont="1" applyFill="1" applyBorder="1" applyAlignment="1">
      <alignment horizontal="center" vertical="center"/>
    </xf>
    <xf numFmtId="185" fontId="5" fillId="0" borderId="9" xfId="0" applyNumberFormat="1" applyFont="1" applyFill="1" applyBorder="1" applyAlignment="1">
      <alignment horizontal="center" vertical="center"/>
    </xf>
    <xf numFmtId="183" fontId="5" fillId="0" borderId="16" xfId="0" applyNumberFormat="1" applyFont="1" applyFill="1" applyBorder="1" applyAlignment="1">
      <alignment horizontal="center" vertical="center"/>
    </xf>
    <xf numFmtId="183" fontId="5" fillId="0" borderId="8" xfId="0" applyNumberFormat="1" applyFont="1" applyFill="1" applyBorder="1" applyAlignment="1">
      <alignment horizontal="center" vertical="center"/>
    </xf>
    <xf numFmtId="183" fontId="5" fillId="0" borderId="10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185" fontId="5" fillId="0" borderId="1" xfId="0" applyNumberFormat="1" applyFont="1" applyFill="1" applyBorder="1" applyAlignment="1">
      <alignment horizontal="center" vertical="center"/>
    </xf>
    <xf numFmtId="185" fontId="5" fillId="0" borderId="4" xfId="0" applyNumberFormat="1" applyFont="1" applyFill="1" applyBorder="1" applyAlignment="1">
      <alignment horizontal="center" vertical="center"/>
    </xf>
    <xf numFmtId="183" fontId="5" fillId="0" borderId="3" xfId="0" applyNumberFormat="1" applyFont="1" applyFill="1" applyBorder="1" applyAlignment="1">
      <alignment horizontal="center" vertical="center"/>
    </xf>
    <xf numFmtId="183" fontId="5" fillId="0" borderId="17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193" fontId="1" fillId="0" borderId="18" xfId="0" applyNumberFormat="1" applyFont="1" applyFill="1" applyBorder="1" applyAlignment="1">
      <alignment horizontal="center" vertical="center"/>
    </xf>
    <xf numFmtId="193" fontId="1" fillId="0" borderId="19" xfId="0" applyNumberFormat="1" applyFont="1" applyFill="1" applyBorder="1" applyAlignment="1">
      <alignment horizontal="center" vertical="center"/>
    </xf>
    <xf numFmtId="193" fontId="1" fillId="0" borderId="20" xfId="0" applyNumberFormat="1" applyFont="1" applyFill="1" applyBorder="1" applyAlignment="1">
      <alignment horizontal="center" vertical="center"/>
    </xf>
    <xf numFmtId="193" fontId="1" fillId="0" borderId="12" xfId="0" applyNumberFormat="1" applyFont="1" applyFill="1" applyBorder="1" applyAlignment="1">
      <alignment horizontal="center" vertical="center"/>
    </xf>
    <xf numFmtId="193" fontId="1" fillId="0" borderId="13" xfId="0" applyNumberFormat="1" applyFont="1" applyFill="1" applyBorder="1" applyAlignment="1">
      <alignment horizontal="center" vertical="center"/>
    </xf>
    <xf numFmtId="193" fontId="1" fillId="0" borderId="14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185" fontId="5" fillId="0" borderId="11" xfId="0" applyNumberFormat="1" applyFont="1" applyFill="1" applyBorder="1" applyAlignment="1">
      <alignment horizontal="center" vertical="center"/>
    </xf>
    <xf numFmtId="183" fontId="5" fillId="0" borderId="23" xfId="0" applyNumberFormat="1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93" fontId="1" fillId="0" borderId="0" xfId="0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85" fontId="5" fillId="0" borderId="0" xfId="0" applyNumberFormat="1" applyFont="1" applyFill="1" applyBorder="1" applyAlignment="1">
      <alignment horizontal="center" vertical="center"/>
    </xf>
    <xf numFmtId="183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1"/>
  </sheetPr>
  <dimension ref="C2:BA52"/>
  <sheetViews>
    <sheetView showGridLines="0" zoomScale="75" workbookViewId="0">
      <selection activeCell="AP25" sqref="AP25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10.3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9.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1.25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1.25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56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56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6">
        <v>8</v>
      </c>
      <c r="W5" s="22" t="s">
        <v>18</v>
      </c>
      <c r="X5" s="30">
        <f>($S$3*100+3.5*2+V6/10*2+0.8)*PI()/(AA5/2)</f>
        <v>16.939467588156166</v>
      </c>
      <c r="Y5" s="30">
        <f>($S$3*100+18*2-3.5*2-V7/10*2-0.8)*PI()/(AA5/2)</f>
        <v>19.000352368911066</v>
      </c>
      <c r="Z5" s="22" t="s">
        <v>18</v>
      </c>
      <c r="AA5" s="26">
        <v>50</v>
      </c>
      <c r="AB5" s="24">
        <v>42</v>
      </c>
      <c r="AC5" s="25">
        <f>AB5/100*AA5</f>
        <v>21</v>
      </c>
      <c r="AD5" s="25">
        <f>AC5</f>
        <v>21</v>
      </c>
      <c r="AE5" s="63">
        <f>AD5*(V5/2000)^2*PI()*7850</f>
        <v>8.2862647831084377</v>
      </c>
      <c r="AF5" s="127">
        <f>PI()*((S$3+0.18*2)^2-S$3^2)/4*S5</f>
        <v>0.40432297451700616</v>
      </c>
      <c r="AG5" s="129">
        <f>AF5*26*100</f>
        <v>1051.239733744216</v>
      </c>
      <c r="AH5" s="131" t="s">
        <v>16</v>
      </c>
      <c r="AI5" s="111" t="s">
        <v>33</v>
      </c>
      <c r="AJ5" s="23">
        <v>1</v>
      </c>
      <c r="AK5" s="76">
        <v>8</v>
      </c>
      <c r="AL5" s="22" t="s">
        <v>18</v>
      </c>
      <c r="AM5" s="30">
        <f>($AH$3*100+3.5*2+AK6/10*2+0.8)*PI()/(AP5/2)</f>
        <v>16.939467588156166</v>
      </c>
      <c r="AN5" s="30">
        <f>($AH$3*100+18*2-3.5*2-AK7/10*2-0.8)*PI()/(AP5/2)</f>
        <v>19.000352368911066</v>
      </c>
      <c r="AO5" s="22" t="s">
        <v>18</v>
      </c>
      <c r="AP5" s="26">
        <v>50</v>
      </c>
      <c r="AQ5" s="24">
        <v>92</v>
      </c>
      <c r="AR5" s="25">
        <f>AQ5/100*AP5</f>
        <v>46</v>
      </c>
      <c r="AS5" s="25">
        <f>AR5</f>
        <v>46</v>
      </c>
      <c r="AT5" s="63">
        <f t="shared" ref="AT5:AT31" si="0">AS5*(AK5/2000)^2*PI()*7850</f>
        <v>18.150865715380387</v>
      </c>
      <c r="AU5" s="127">
        <f>PI()*((AH$3+0.18*2)^2-AH$3^2)/4*AH5</f>
        <v>0.80864594903401232</v>
      </c>
      <c r="AV5" s="129">
        <f>AU5*26*100</f>
        <v>2102.479467488432</v>
      </c>
      <c r="AW5" s="28"/>
      <c r="AY5" s="48">
        <f>(AT5+AT6)/$AU$5</f>
        <v>70.882782802438371</v>
      </c>
      <c r="AZ5" s="48">
        <f>(AE6)/$AF$5</f>
        <v>55.742872648141756</v>
      </c>
      <c r="BA5" s="29">
        <f>(AE5+AE6)/$AF$5</f>
        <v>76.237045142314273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4">
        <v>10</v>
      </c>
      <c r="W6" s="24">
        <f>38/(AA6-2)</f>
        <v>19</v>
      </c>
      <c r="X6" s="22" t="s">
        <v>18</v>
      </c>
      <c r="Y6" s="22" t="s">
        <v>18</v>
      </c>
      <c r="Z6" s="31">
        <f>$S$3*100+3.5*2+V6/10</f>
        <v>133</v>
      </c>
      <c r="AA6" s="26">
        <f>INT(AP6/2)+1</f>
        <v>4</v>
      </c>
      <c r="AB6" s="24">
        <f>SQRT((PI()*Z6)^2+W6^2)*(AA6-2)+PI()*Z6*2+30</f>
        <v>1702.1908295156902</v>
      </c>
      <c r="AC6" s="25">
        <f>AB6/100</f>
        <v>17.021908295156901</v>
      </c>
      <c r="AD6" s="108">
        <f>AC6+AC7</f>
        <v>36.55596285256479</v>
      </c>
      <c r="AE6" s="100">
        <f>AD6*(V6/2000)^2*PI()*7850</f>
        <v>22.53812407721934</v>
      </c>
      <c r="AF6" s="127"/>
      <c r="AG6" s="129"/>
      <c r="AH6" s="131"/>
      <c r="AI6" s="111"/>
      <c r="AJ6" s="23">
        <v>2</v>
      </c>
      <c r="AK6" s="74">
        <v>10</v>
      </c>
      <c r="AL6" s="24">
        <f>88/(AP6-2)</f>
        <v>17.600000000000001</v>
      </c>
      <c r="AM6" s="22" t="s">
        <v>18</v>
      </c>
      <c r="AN6" s="22" t="s">
        <v>18</v>
      </c>
      <c r="AO6" s="31">
        <f>$AH$3*100+3.5*2+AK6/10</f>
        <v>133</v>
      </c>
      <c r="AP6" s="26">
        <v>7</v>
      </c>
      <c r="AQ6" s="24">
        <f>SQRT((PI()*AO6)^2+AL6^2)*(AP6-2)+PI()*AO6*2+30</f>
        <v>2956.675316379883</v>
      </c>
      <c r="AR6" s="25">
        <f>AQ6/100</f>
        <v>29.566753163798829</v>
      </c>
      <c r="AS6" s="108">
        <f>AR6+AR7</f>
        <v>63.529316144446504</v>
      </c>
      <c r="AT6" s="100">
        <f t="shared" si="0"/>
        <v>39.168209454069157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5">
        <v>10</v>
      </c>
      <c r="W7" s="35">
        <f>38/(AA7-2)</f>
        <v>19</v>
      </c>
      <c r="X7" s="64" t="s">
        <v>18</v>
      </c>
      <c r="Y7" s="64" t="s">
        <v>18</v>
      </c>
      <c r="Z7" s="37">
        <f>$S$3*100+2*18-3.5*2-V7/10</f>
        <v>153</v>
      </c>
      <c r="AA7" s="39">
        <f>INT(AP7/2)+1</f>
        <v>4</v>
      </c>
      <c r="AB7" s="35">
        <f>SQRT((PI()*Z7)^2+W7^2)*(AA7-2)+PI()*Z7*2+30</f>
        <v>1953.405455740789</v>
      </c>
      <c r="AC7" s="38">
        <f>AB7/100</f>
        <v>19.534054557407888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4">
        <v>10</v>
      </c>
      <c r="AL7" s="24">
        <f>88/(AP7-2)</f>
        <v>17.600000000000001</v>
      </c>
      <c r="AM7" s="22" t="s">
        <v>18</v>
      </c>
      <c r="AN7" s="22" t="s">
        <v>18</v>
      </c>
      <c r="AO7" s="31">
        <f>$AH$3*100+2*18-3.5*2-AK7/10</f>
        <v>153</v>
      </c>
      <c r="AP7" s="26">
        <v>7</v>
      </c>
      <c r="AQ7" s="24">
        <f>SQRT((PI()*AO7)^2+AL7^2)*(AP7-2)+PI()*AO7*2+30</f>
        <v>3396.2562980647676</v>
      </c>
      <c r="AR7" s="25">
        <f>AQ7/100</f>
        <v>33.962562980647675</v>
      </c>
      <c r="AS7" s="108"/>
      <c r="AT7" s="100">
        <f t="shared" si="0"/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6">
        <v>8</v>
      </c>
      <c r="AL8" s="21" t="s">
        <v>18</v>
      </c>
      <c r="AM8" s="30">
        <f>($AH$3*100+3.5*2+AK9/10*2+0.8)*PI()/(AP8/2)</f>
        <v>16.939467588156166</v>
      </c>
      <c r="AN8" s="30">
        <f>($AH$3*100+18*2-3.5*2-AK10/10*2-0.8)*PI()/(AP8/2)</f>
        <v>19.000352368911066</v>
      </c>
      <c r="AO8" s="22" t="s">
        <v>18</v>
      </c>
      <c r="AP8" s="26">
        <v>50</v>
      </c>
      <c r="AQ8" s="24">
        <v>92</v>
      </c>
      <c r="AR8" s="25">
        <f>AQ8/100*AP8</f>
        <v>46</v>
      </c>
      <c r="AS8" s="25">
        <f>AR8</f>
        <v>46</v>
      </c>
      <c r="AT8" s="63">
        <f t="shared" si="0"/>
        <v>18.150865715380387</v>
      </c>
      <c r="AU8" s="127"/>
      <c r="AV8" s="129"/>
      <c r="AW8" s="28"/>
      <c r="AY8" s="48">
        <f>(AT8+AT9)/$AU$5</f>
        <v>84.576077073681034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4">
        <v>10</v>
      </c>
      <c r="AL9" s="24">
        <f>88/(AP9-2)</f>
        <v>12.571428571428571</v>
      </c>
      <c r="AM9" s="22" t="s">
        <v>18</v>
      </c>
      <c r="AN9" s="22" t="s">
        <v>18</v>
      </c>
      <c r="AO9" s="31">
        <f>$AH$3*100+3.5*2+AK9/10</f>
        <v>133</v>
      </c>
      <c r="AP9" s="26">
        <v>9</v>
      </c>
      <c r="AQ9" s="24">
        <f>SQRT((PI()*AO9)^2+AL9^2)*(AP9-2)+PI()*AO9*2+30</f>
        <v>3791.8099477838596</v>
      </c>
      <c r="AR9" s="25">
        <f>AQ9/100</f>
        <v>37.918099477838595</v>
      </c>
      <c r="AS9" s="108">
        <f>AR9+AR10</f>
        <v>81.489336248486552</v>
      </c>
      <c r="AT9" s="100">
        <f t="shared" si="0"/>
        <v>50.241236395440183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4">
        <v>10</v>
      </c>
      <c r="AL10" s="24">
        <f>88/(AP10-2)</f>
        <v>12.571428571428571</v>
      </c>
      <c r="AM10" s="22" t="s">
        <v>18</v>
      </c>
      <c r="AN10" s="22" t="s">
        <v>18</v>
      </c>
      <c r="AO10" s="31">
        <f>$AH$3*100+2*18-3.5*2-AK10/10</f>
        <v>153</v>
      </c>
      <c r="AP10" s="26">
        <v>9</v>
      </c>
      <c r="AQ10" s="24">
        <f>SQRT((PI()*AO10)^2+AL10^2)*(AP10-2)+PI()*AO10*2+30</f>
        <v>4357.1236770647956</v>
      </c>
      <c r="AR10" s="25">
        <f>AQ10/100</f>
        <v>43.571236770647957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6">
        <v>8</v>
      </c>
      <c r="AL11" s="21" t="s">
        <v>18</v>
      </c>
      <c r="AM11" s="30">
        <f>($AH$3*100+3.5*2+AK12/10*2+0.8)*PI()/(AP11/2)</f>
        <v>16.939467588156166</v>
      </c>
      <c r="AN11" s="30">
        <f>($AH$3*100+18*2-3.5*2-AK13/10*2-0.8)*PI()/(AP11/2)</f>
        <v>19.000352368911066</v>
      </c>
      <c r="AO11" s="22" t="s">
        <v>18</v>
      </c>
      <c r="AP11" s="26">
        <v>50</v>
      </c>
      <c r="AQ11" s="24">
        <v>92</v>
      </c>
      <c r="AR11" s="25">
        <f>AQ11/100*AP11</f>
        <v>46</v>
      </c>
      <c r="AS11" s="25">
        <f>AR11</f>
        <v>46</v>
      </c>
      <c r="AT11" s="63">
        <f t="shared" si="0"/>
        <v>18.150865715380387</v>
      </c>
      <c r="AU11" s="127"/>
      <c r="AV11" s="129"/>
      <c r="AW11" s="28"/>
      <c r="AY11" s="48">
        <f>(AT11+AT12)/$AU$5</f>
        <v>98.272720954329444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4">
        <v>10</v>
      </c>
      <c r="AL12" s="24">
        <f>88/(AP12-2)</f>
        <v>9.7777777777777786</v>
      </c>
      <c r="AM12" s="22" t="s">
        <v>18</v>
      </c>
      <c r="AN12" s="22" t="s">
        <v>18</v>
      </c>
      <c r="AO12" s="31">
        <f>$AH$3*100+3.5*2+AK12/10</f>
        <v>133</v>
      </c>
      <c r="AP12" s="26">
        <v>11</v>
      </c>
      <c r="AQ12" s="24">
        <f>SQRT((PI()*AO12)^2+AL12^2)*(AP12-2)+PI()*AO12*2+30</f>
        <v>4627.179565310822</v>
      </c>
      <c r="AR12" s="25">
        <f>AQ12/100</f>
        <v>46.271795653108221</v>
      </c>
      <c r="AS12" s="108">
        <f>AR12+AR13</f>
        <v>99.453749674621065</v>
      </c>
      <c r="AT12" s="100">
        <f t="shared" si="0"/>
        <v>61.316971984888013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4">
        <v>10</v>
      </c>
      <c r="AL13" s="24">
        <f>88/(AP13-2)</f>
        <v>9.7777777777777786</v>
      </c>
      <c r="AM13" s="22" t="s">
        <v>18</v>
      </c>
      <c r="AN13" s="22" t="s">
        <v>18</v>
      </c>
      <c r="AO13" s="31">
        <f>$AH$3*100+2*18-3.5*2-AK13/10</f>
        <v>153</v>
      </c>
      <c r="AP13" s="26">
        <v>11</v>
      </c>
      <c r="AQ13" s="24">
        <f>SQRT((PI()*AO13)^2+AL13^2)*(AP13-2)+PI()*AO13*2+30</f>
        <v>5318.1954021512847</v>
      </c>
      <c r="AR13" s="25">
        <f>AQ13/100</f>
        <v>53.181954021512844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6">
        <v>8</v>
      </c>
      <c r="AL14" s="21" t="s">
        <v>18</v>
      </c>
      <c r="AM14" s="30">
        <f>($AH$3*100+3.5*2+AK15/10*2+0.8)*PI()/(AP14/2)</f>
        <v>16.989733070613603</v>
      </c>
      <c r="AN14" s="30">
        <f>($AH$3*100+18*2-3.5*2-AK16/10*2-0.8)*PI()/(AP14/2)</f>
        <v>18.950086886453629</v>
      </c>
      <c r="AO14" s="22" t="s">
        <v>18</v>
      </c>
      <c r="AP14" s="26">
        <v>50</v>
      </c>
      <c r="AQ14" s="24">
        <v>92</v>
      </c>
      <c r="AR14" s="25">
        <f>AQ14/100*AP14</f>
        <v>46</v>
      </c>
      <c r="AS14" s="25">
        <f>AR14</f>
        <v>46</v>
      </c>
      <c r="AT14" s="63">
        <f t="shared" si="0"/>
        <v>18.150865715380387</v>
      </c>
      <c r="AU14" s="127"/>
      <c r="AV14" s="129"/>
      <c r="AW14" s="28"/>
      <c r="AY14" s="48">
        <f>(AT14+AT15)/$AU$5</f>
        <v>121.77451365097644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4">
        <v>12</v>
      </c>
      <c r="AL15" s="24">
        <f>88/(AP15-2)</f>
        <v>11</v>
      </c>
      <c r="AM15" s="22" t="s">
        <v>18</v>
      </c>
      <c r="AN15" s="22" t="s">
        <v>18</v>
      </c>
      <c r="AO15" s="31">
        <f>$AH$3*100+3.5*2+AK15/10</f>
        <v>133.19999999999999</v>
      </c>
      <c r="AP15" s="26">
        <v>10</v>
      </c>
      <c r="AQ15" s="24">
        <f>SQRT((PI()*AO15)^2+AL15^2)*(AP15-2)+PI()*AO15*2+30</f>
        <v>4215.7578363529983</v>
      </c>
      <c r="AR15" s="25">
        <f>AQ15/100</f>
        <v>42.157578363529986</v>
      </c>
      <c r="AS15" s="108">
        <f>AR15+AR16</f>
        <v>90.47119537778245</v>
      </c>
      <c r="AT15" s="100">
        <f t="shared" si="0"/>
        <v>80.321601444068747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4">
        <v>12</v>
      </c>
      <c r="AL16" s="24">
        <f>88/(AP16-2)</f>
        <v>11</v>
      </c>
      <c r="AM16" s="22" t="s">
        <v>18</v>
      </c>
      <c r="AN16" s="22" t="s">
        <v>18</v>
      </c>
      <c r="AO16" s="31">
        <f>$AH$3*100+2*18-3.5*2-AK16/10</f>
        <v>152.80000000000001</v>
      </c>
      <c r="AP16" s="26">
        <v>10</v>
      </c>
      <c r="AQ16" s="24">
        <f>SQRT((PI()*AO16)^2+AL16^2)*(AP16-2)+PI()*AO16*2+30</f>
        <v>4831.3617014252468</v>
      </c>
      <c r="AR16" s="25">
        <f>AQ16/100</f>
        <v>48.313617014252465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6">
        <v>8</v>
      </c>
      <c r="AL17" s="21" t="s">
        <v>18</v>
      </c>
      <c r="AM17" s="30">
        <f>($AH$3*100+3.5*2+AK18/10*2+0.8)*PI()/(AP17/2)</f>
        <v>16.989733070613603</v>
      </c>
      <c r="AN17" s="30">
        <f>($AH$3*100+18*2-3.5*2-AK19/10*2-0.8)*PI()/(AP17/2)</f>
        <v>18.950086886453629</v>
      </c>
      <c r="AO17" s="22" t="s">
        <v>18</v>
      </c>
      <c r="AP17" s="26">
        <v>50</v>
      </c>
      <c r="AQ17" s="24">
        <v>92</v>
      </c>
      <c r="AR17" s="25">
        <f>AQ17/100*AP17</f>
        <v>46</v>
      </c>
      <c r="AS17" s="25">
        <f>AR17</f>
        <v>46</v>
      </c>
      <c r="AT17" s="63">
        <f t="shared" si="0"/>
        <v>18.150865715380387</v>
      </c>
      <c r="AU17" s="127"/>
      <c r="AV17" s="129"/>
      <c r="AW17" s="28"/>
      <c r="AY17" s="48">
        <f>(AT17+AT18)/$AU$5</f>
        <v>141.49896364056838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4">
        <v>12</v>
      </c>
      <c r="AL18" s="24">
        <f>88/(AP18-2)</f>
        <v>8.8000000000000007</v>
      </c>
      <c r="AM18" s="22" t="s">
        <v>18</v>
      </c>
      <c r="AN18" s="22" t="s">
        <v>18</v>
      </c>
      <c r="AO18" s="31">
        <f>$AH$3*100+3.5*2+AK18/10</f>
        <v>133.19999999999999</v>
      </c>
      <c r="AP18" s="26">
        <v>12</v>
      </c>
      <c r="AQ18" s="24">
        <f>SQRT((PI()*AO18)^2+AL18^2)*(AP18-2)+PI()*AO18*2+30</f>
        <v>5052.4468924265702</v>
      </c>
      <c r="AR18" s="25">
        <f>AQ18/100</f>
        <v>50.524468924265705</v>
      </c>
      <c r="AS18" s="108">
        <f>AR18+AR19</f>
        <v>108.43677721543622</v>
      </c>
      <c r="AT18" s="100">
        <f t="shared" si="0"/>
        <v>96.271698025076219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4">
        <v>12</v>
      </c>
      <c r="AL19" s="24">
        <f>88/(AP19-2)</f>
        <v>8.8000000000000007</v>
      </c>
      <c r="AM19" s="22" t="s">
        <v>18</v>
      </c>
      <c r="AN19" s="22" t="s">
        <v>18</v>
      </c>
      <c r="AO19" s="31">
        <f>$AH$3*100+2*18-3.5*2-AK19/10</f>
        <v>152.80000000000001</v>
      </c>
      <c r="AP19" s="26">
        <v>12</v>
      </c>
      <c r="AQ19" s="24">
        <f>SQRT((PI()*AO19)^2+AL19^2)*(AP19-2)+PI()*AO19*2+30</f>
        <v>5791.2308291170521</v>
      </c>
      <c r="AR19" s="25">
        <f>AQ19/100</f>
        <v>57.912308291170518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6">
        <v>8</v>
      </c>
      <c r="AL20" s="21" t="s">
        <v>18</v>
      </c>
      <c r="AM20" s="30">
        <f>($AH$3*100+3.5*2+AK21/10*2+0.8)*PI()/(AP20/2)</f>
        <v>16.989733070613603</v>
      </c>
      <c r="AN20" s="30">
        <f>($AH$3*100+18*2-3.5*2-AK22/10*2-0.8)*PI()/(AP20/2)</f>
        <v>18.950086886453629</v>
      </c>
      <c r="AO20" s="22" t="s">
        <v>18</v>
      </c>
      <c r="AP20" s="26">
        <v>50</v>
      </c>
      <c r="AQ20" s="24">
        <v>92</v>
      </c>
      <c r="AR20" s="25">
        <f>AQ20/100*AP20</f>
        <v>46</v>
      </c>
      <c r="AS20" s="25">
        <f>AR20</f>
        <v>46</v>
      </c>
      <c r="AT20" s="63">
        <f t="shared" si="0"/>
        <v>18.150865715380387</v>
      </c>
      <c r="AU20" s="127"/>
      <c r="AV20" s="129"/>
      <c r="AY20" s="48">
        <f>(AT20+AT21)/$AU$5</f>
        <v>151.36183643564158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4">
        <v>12</v>
      </c>
      <c r="AL21" s="24">
        <f>88/(AP21-2)</f>
        <v>8</v>
      </c>
      <c r="AM21" s="22" t="s">
        <v>18</v>
      </c>
      <c r="AN21" s="22" t="s">
        <v>18</v>
      </c>
      <c r="AO21" s="31">
        <f>$AH$3*100+3.5*2+AK21/10</f>
        <v>133.19999999999999</v>
      </c>
      <c r="AP21" s="26">
        <v>13</v>
      </c>
      <c r="AQ21" s="24">
        <f>SQRT((PI()*AO21)^2+AL21^2)*(AP21-2)+PI()*AO21*2+30</f>
        <v>5470.8229413889358</v>
      </c>
      <c r="AR21" s="25">
        <f>AQ21/100</f>
        <v>54.708229413889356</v>
      </c>
      <c r="AS21" s="108">
        <f>AR21+AR22</f>
        <v>117.42015816891055</v>
      </c>
      <c r="AT21" s="100">
        <f t="shared" si="0"/>
        <v>104.24727015664995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4">
        <v>12</v>
      </c>
      <c r="AL22" s="24">
        <f>88/(AP22-2)</f>
        <v>8</v>
      </c>
      <c r="AM22" s="22" t="s">
        <v>18</v>
      </c>
      <c r="AN22" s="22" t="s">
        <v>18</v>
      </c>
      <c r="AO22" s="31">
        <f>$AH$3*100+2*18-3.5*2-AK22/10</f>
        <v>152.80000000000001</v>
      </c>
      <c r="AP22" s="26">
        <v>13</v>
      </c>
      <c r="AQ22" s="24">
        <f>SQRT((PI()*AO22)^2+AL22^2)*(AP22-2)+PI()*AO22*2+30</f>
        <v>6271.192875502119</v>
      </c>
      <c r="AR22" s="25">
        <f>AQ22/100</f>
        <v>62.711928755021191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6">
        <v>8</v>
      </c>
      <c r="AL23" s="21" t="s">
        <v>18</v>
      </c>
      <c r="AM23" s="30">
        <f>($AH$3*100+3.5*2+AK24/10*2+0.8)*PI()/(AP23/2)</f>
        <v>17.03999855307104</v>
      </c>
      <c r="AN23" s="30">
        <f>($AH$3*100+18*2-3.5*2-AK25/10*2-0.8)*PI()/(AP23/2)</f>
        <v>18.899821403996192</v>
      </c>
      <c r="AO23" s="22" t="s">
        <v>18</v>
      </c>
      <c r="AP23" s="26">
        <v>50</v>
      </c>
      <c r="AQ23" s="24">
        <v>92</v>
      </c>
      <c r="AR23" s="25">
        <f>AQ23/100*AP23</f>
        <v>46</v>
      </c>
      <c r="AS23" s="25">
        <f>AR23</f>
        <v>46</v>
      </c>
      <c r="AT23" s="63">
        <f t="shared" si="0"/>
        <v>18.150865715380387</v>
      </c>
      <c r="AU23" s="127"/>
      <c r="AV23" s="129"/>
      <c r="AY23" s="48">
        <f>(AT23+AT24)/$AU$5</f>
        <v>171.06636349313516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4">
        <v>14</v>
      </c>
      <c r="AL24" s="24">
        <f>88/(AP24-2)</f>
        <v>9.7777777777777786</v>
      </c>
      <c r="AM24" s="22" t="s">
        <v>18</v>
      </c>
      <c r="AN24" s="22" t="s">
        <v>18</v>
      </c>
      <c r="AO24" s="31">
        <f>$AH$3*100+3.5*2+AK24/10</f>
        <v>133.4</v>
      </c>
      <c r="AP24" s="26">
        <v>11</v>
      </c>
      <c r="AQ24" s="24">
        <f>SQRT((PI()*AO24)^2+AL24^2)*(AP24-2)+PI()*AO24*2+30</f>
        <v>4640.9994868318927</v>
      </c>
      <c r="AR24" s="25">
        <f>AQ24/100</f>
        <v>46.409994868318925</v>
      </c>
      <c r="AS24" s="108">
        <f>AR24+AR25</f>
        <v>99.453742267341639</v>
      </c>
      <c r="AT24" s="100">
        <f t="shared" si="0"/>
        <v>120.1812561393232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4">
        <v>14</v>
      </c>
      <c r="AL25" s="24">
        <f>88/(AP25-2)</f>
        <v>9.7777777777777786</v>
      </c>
      <c r="AM25" s="22" t="s">
        <v>18</v>
      </c>
      <c r="AN25" s="22" t="s">
        <v>18</v>
      </c>
      <c r="AO25" s="31">
        <f>$AH$3*100+2*18-3.5*2-AK25/10</f>
        <v>152.6</v>
      </c>
      <c r="AP25" s="26">
        <v>11</v>
      </c>
      <c r="AQ25" s="24">
        <f>SQRT((PI()*AO25)^2+AL25^2)*(AP25-2)+PI()*AO25*2+30</f>
        <v>5304.3747399022714</v>
      </c>
      <c r="AR25" s="25">
        <f>AQ25/100</f>
        <v>53.043747399022713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6">
        <v>8</v>
      </c>
      <c r="AL26" s="21" t="s">
        <v>18</v>
      </c>
      <c r="AM26" s="30">
        <f>($AH$3*100+3.5*2+AK27/10*2+0.8)*PI()/(AP26/2)</f>
        <v>17.03999855307104</v>
      </c>
      <c r="AN26" s="30">
        <f>($AH$3*100+18*2-3.5*2-AK28/10*2-0.8)*PI()/(AP26/2)</f>
        <v>18.899821403996192</v>
      </c>
      <c r="AO26" s="22" t="s">
        <v>18</v>
      </c>
      <c r="AP26" s="26">
        <v>50</v>
      </c>
      <c r="AQ26" s="24">
        <v>92</v>
      </c>
      <c r="AR26" s="25">
        <f>AQ26/100*AP26</f>
        <v>46</v>
      </c>
      <c r="AS26" s="25">
        <f>AR26</f>
        <v>46</v>
      </c>
      <c r="AT26" s="63">
        <f t="shared" si="0"/>
        <v>18.150865715380387</v>
      </c>
      <c r="AU26" s="127"/>
      <c r="AV26" s="129"/>
      <c r="AY26" s="48">
        <f>(AT26+AT27)/$AU$5</f>
        <v>171.06636349313516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4">
        <v>14</v>
      </c>
      <c r="AL27" s="24">
        <f>88/(AP27-2)</f>
        <v>9.7777777777777786</v>
      </c>
      <c r="AM27" s="22" t="s">
        <v>18</v>
      </c>
      <c r="AN27" s="22" t="s">
        <v>18</v>
      </c>
      <c r="AO27" s="31">
        <f>$AH$3*100+3.5*2+AK27/10</f>
        <v>133.4</v>
      </c>
      <c r="AP27" s="26">
        <v>11</v>
      </c>
      <c r="AQ27" s="24">
        <f>SQRT((PI()*AO27)^2+AL27^2)*(AP27-2)+PI()*AO27*2+30</f>
        <v>4640.9994868318927</v>
      </c>
      <c r="AR27" s="25">
        <f>AQ27/100</f>
        <v>46.409994868318925</v>
      </c>
      <c r="AS27" s="108">
        <f>AR27+AR28</f>
        <v>99.453742267341639</v>
      </c>
      <c r="AT27" s="100">
        <f t="shared" si="0"/>
        <v>120.1812561393232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4">
        <v>14</v>
      </c>
      <c r="AL28" s="24">
        <f>88/(AP28-2)</f>
        <v>9.7777777777777786</v>
      </c>
      <c r="AM28" s="22" t="s">
        <v>18</v>
      </c>
      <c r="AN28" s="22" t="s">
        <v>18</v>
      </c>
      <c r="AO28" s="31">
        <f>$AH$3*100+2*18-3.5*2-AK28/10</f>
        <v>152.6</v>
      </c>
      <c r="AP28" s="26">
        <v>11</v>
      </c>
      <c r="AQ28" s="24">
        <f>SQRT((PI()*AO28)^2+AL28^2)*(AP28-2)+PI()*AO28*2+30</f>
        <v>5304.3747399022714</v>
      </c>
      <c r="AR28" s="25">
        <f>AQ28/100</f>
        <v>53.043747399022713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6">
        <v>8</v>
      </c>
      <c r="AL29" s="21" t="s">
        <v>18</v>
      </c>
      <c r="AM29" s="30">
        <f>($AH$3*100+3.5*2+AK30/10*2+0.8)*PI()/(AP29/2)</f>
        <v>17.03999855307104</v>
      </c>
      <c r="AN29" s="30">
        <f>($AH$3*100+18*2-3.5*2-AK31/10*2-0.8)*PI()/(AP29/2)</f>
        <v>18.899821403996192</v>
      </c>
      <c r="AO29" s="22" t="s">
        <v>18</v>
      </c>
      <c r="AP29" s="26">
        <v>50</v>
      </c>
      <c r="AQ29" s="24">
        <v>92</v>
      </c>
      <c r="AR29" s="25">
        <f>AQ29/100*AP29</f>
        <v>46</v>
      </c>
      <c r="AS29" s="25">
        <f>AR29</f>
        <v>46</v>
      </c>
      <c r="AT29" s="63">
        <f t="shared" si="0"/>
        <v>18.150865715380387</v>
      </c>
      <c r="AU29" s="127"/>
      <c r="AV29" s="129"/>
      <c r="AY29" s="48">
        <f>(AT29+AT30)/$AU$5</f>
        <v>184.49030725302717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4">
        <v>14</v>
      </c>
      <c r="AL30" s="24">
        <f>88/(AP30-2)</f>
        <v>8.8000000000000007</v>
      </c>
      <c r="AM30" s="22" t="s">
        <v>18</v>
      </c>
      <c r="AN30" s="22" t="s">
        <v>18</v>
      </c>
      <c r="AO30" s="31">
        <f>$AH$3*100+3.5*2+AK30/10</f>
        <v>133.4</v>
      </c>
      <c r="AP30" s="26">
        <v>12</v>
      </c>
      <c r="AQ30" s="24">
        <f>SQRT((PI()*AO30)^2+AL30^2)*(AP30-2)+PI()*AO30*2+30</f>
        <v>5059.9853280022671</v>
      </c>
      <c r="AR30" s="25">
        <f>AQ30/100</f>
        <v>50.599853280022671</v>
      </c>
      <c r="AS30" s="108">
        <f>AR30+AR31</f>
        <v>108.43677391636336</v>
      </c>
      <c r="AT30" s="100">
        <f t="shared" si="0"/>
        <v>131.0364738808203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5">
        <v>14</v>
      </c>
      <c r="AL31" s="35">
        <f>88/(AP31-2)</f>
        <v>8.8000000000000007</v>
      </c>
      <c r="AM31" s="64" t="s">
        <v>18</v>
      </c>
      <c r="AN31" s="64" t="s">
        <v>18</v>
      </c>
      <c r="AO31" s="31">
        <f>$AH$3*100+2*18-3.5*2-AK31/10</f>
        <v>152.6</v>
      </c>
      <c r="AP31" s="39">
        <v>12</v>
      </c>
      <c r="AQ31" s="35">
        <f>SQRT((PI()*AO31)^2+AL31^2)*(AP31-2)+PI()*AO31*2+30</f>
        <v>5783.6920636340701</v>
      </c>
      <c r="AR31" s="38">
        <f>AQ31/100</f>
        <v>57.8369206363407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15.304044212487423</v>
      </c>
      <c r="AN33" s="30"/>
      <c r="AO33" s="31">
        <f>$S$3*100+3.5*2+AK33/10</f>
        <v>133.80000000000001</v>
      </c>
      <c r="AP33" s="26">
        <v>13</v>
      </c>
      <c r="AQ33" s="24">
        <f>SQRT((PI()*AO33)^2+AL33^2)*(AP33-2)+PI()*AO33*2+30</f>
        <v>5495.4014363646056</v>
      </c>
      <c r="AR33" s="25">
        <f>AQ33/100</f>
        <v>54.954014363646053</v>
      </c>
      <c r="AS33" s="108">
        <f>AR33+AR34</f>
        <v>114.1548020689856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16.785080749179752</v>
      </c>
      <c r="AN34" s="30"/>
      <c r="AO34" s="31">
        <f>$S$3*100+2*14-3.5*2-AK34/10</f>
        <v>144.19999999999999</v>
      </c>
      <c r="AP34" s="26">
        <v>13</v>
      </c>
      <c r="AQ34" s="24">
        <f>SQRT((PI()*AO34)^2+AL34^2)*(AP34-2)+PI()*AO34*2+30</f>
        <v>5920.0787705339553</v>
      </c>
      <c r="AR34" s="25">
        <f>AQ34/100</f>
        <v>59.20078770533955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15.304044212487423</v>
      </c>
      <c r="AN36" s="30"/>
      <c r="AO36" s="31">
        <f>$S$3*100+3.5*2+AK36/10</f>
        <v>133.80000000000001</v>
      </c>
      <c r="AP36" s="26">
        <v>15</v>
      </c>
      <c r="AQ36" s="24">
        <f>SQRT((PI()*AO36)^2+AL36^2)*(AP36-2)+PI()*AO36*2+30</f>
        <v>6335.9508561190705</v>
      </c>
      <c r="AR36" s="25">
        <f>AQ36/100</f>
        <v>63.359508561190708</v>
      </c>
      <c r="AS36" s="108">
        <f>AR36+AR37</f>
        <v>131.61934321932688</v>
      </c>
      <c r="AT36" s="108" t="e">
        <f>AS36*#REF!</f>
        <v>#REF!</v>
      </c>
      <c r="AU36" s="52"/>
      <c r="AV36" s="53"/>
      <c r="AY36" s="48"/>
    </row>
    <row r="37" spans="13:51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16.785080749179752</v>
      </c>
      <c r="AN37" s="36"/>
      <c r="AO37" s="37">
        <f>$S$3*100+2*14-3.5*2-AK37/10</f>
        <v>144.19999999999999</v>
      </c>
      <c r="AP37" s="39">
        <v>15</v>
      </c>
      <c r="AQ37" s="35">
        <f>SQRT((PI()*AO37)^2+AL37^2)*(AP37-2)+PI()*AO37*2+30</f>
        <v>6825.9834658136187</v>
      </c>
      <c r="AR37" s="38">
        <f>AQ37/100</f>
        <v>68.259834658136185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C3:Q3"/>
    <mergeCell ref="S3:AG3"/>
    <mergeCell ref="AH3:AV3"/>
    <mergeCell ref="C5:C16"/>
    <mergeCell ref="D5:D7"/>
    <mergeCell ref="N5:N7"/>
    <mergeCell ref="P5:P16"/>
    <mergeCell ref="Q5:Q16"/>
    <mergeCell ref="S5:S7"/>
    <mergeCell ref="T5:T7"/>
    <mergeCell ref="AU5:AU31"/>
    <mergeCell ref="AV5:AV31"/>
    <mergeCell ref="AT9:AT10"/>
    <mergeCell ref="AT12:AT13"/>
    <mergeCell ref="AT15:AT16"/>
    <mergeCell ref="AS18:AS19"/>
    <mergeCell ref="AS15:AS16"/>
    <mergeCell ref="AS21:AS22"/>
    <mergeCell ref="AT21:AT22"/>
    <mergeCell ref="AT18:AT19"/>
    <mergeCell ref="M6:M7"/>
    <mergeCell ref="O6:O7"/>
    <mergeCell ref="AD6:AD7"/>
    <mergeCell ref="AE6:AE7"/>
    <mergeCell ref="AS6:AS7"/>
    <mergeCell ref="AT6:AT7"/>
    <mergeCell ref="AF5:AF7"/>
    <mergeCell ref="AG5:AG7"/>
    <mergeCell ref="AH5:AH31"/>
    <mergeCell ref="AI5:AI7"/>
    <mergeCell ref="AS12:AS13"/>
    <mergeCell ref="D8:D10"/>
    <mergeCell ref="AI8:AI10"/>
    <mergeCell ref="M9:M10"/>
    <mergeCell ref="N9:N10"/>
    <mergeCell ref="O9:O10"/>
    <mergeCell ref="AS9:AS10"/>
    <mergeCell ref="D20:D22"/>
    <mergeCell ref="D11:D13"/>
    <mergeCell ref="AI11:AI13"/>
    <mergeCell ref="M12:M13"/>
    <mergeCell ref="N12:N13"/>
    <mergeCell ref="O12:O13"/>
    <mergeCell ref="AS24:AS25"/>
    <mergeCell ref="D14:D16"/>
    <mergeCell ref="AI14:AI16"/>
    <mergeCell ref="M15:M16"/>
    <mergeCell ref="N15:N16"/>
    <mergeCell ref="O15:O16"/>
    <mergeCell ref="O21:O22"/>
    <mergeCell ref="AI17:AI19"/>
    <mergeCell ref="M18:M19"/>
    <mergeCell ref="O18:O19"/>
    <mergeCell ref="M27:M28"/>
    <mergeCell ref="AT30:AT31"/>
    <mergeCell ref="AI32:AI34"/>
    <mergeCell ref="AS33:AS34"/>
    <mergeCell ref="AT33:AT34"/>
    <mergeCell ref="AI20:AI22"/>
    <mergeCell ref="M21:M22"/>
    <mergeCell ref="N21:N22"/>
    <mergeCell ref="N24:N25"/>
    <mergeCell ref="O24:O25"/>
    <mergeCell ref="D23:D25"/>
    <mergeCell ref="AI23:AI25"/>
    <mergeCell ref="C17:C28"/>
    <mergeCell ref="D17:D19"/>
    <mergeCell ref="N17:N19"/>
    <mergeCell ref="P17:P28"/>
    <mergeCell ref="Q17:Q28"/>
    <mergeCell ref="M24:M25"/>
    <mergeCell ref="D26:D28"/>
    <mergeCell ref="AI26:AI28"/>
    <mergeCell ref="AT24:AT25"/>
    <mergeCell ref="N27:N28"/>
    <mergeCell ref="O27:O28"/>
    <mergeCell ref="AI35:AI37"/>
    <mergeCell ref="AS36:AS37"/>
    <mergeCell ref="AT36:AT37"/>
    <mergeCell ref="AS27:AS28"/>
    <mergeCell ref="AT27:AT28"/>
    <mergeCell ref="AI29:AI31"/>
    <mergeCell ref="AS30:AS31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1"/>
  </sheetPr>
  <dimension ref="C2:BA52"/>
  <sheetViews>
    <sheetView showGridLines="0" zoomScale="75" workbookViewId="0">
      <selection activeCell="AF10" sqref="AF10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10.3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9.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1.5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1.5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59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58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6">
        <v>8</v>
      </c>
      <c r="W5" s="22" t="s">
        <v>18</v>
      </c>
      <c r="X5" s="30">
        <f>($S$3*100+3.5*2+V6/10*2+0.8)*PI()/(AA5/2)</f>
        <v>17.311258829091344</v>
      </c>
      <c r="Y5" s="30">
        <f>($S$3*100+20*2-3.5*2-V7/10*2-0.8)*PI()/(AA5/2)</f>
        <v>19.521206764720024</v>
      </c>
      <c r="Z5" s="22" t="s">
        <v>18</v>
      </c>
      <c r="AA5" s="26">
        <v>58</v>
      </c>
      <c r="AB5" s="24">
        <v>42</v>
      </c>
      <c r="AC5" s="25">
        <f>AB5/100*AA5</f>
        <v>24.36</v>
      </c>
      <c r="AD5" s="25">
        <f>AC5</f>
        <v>24.36</v>
      </c>
      <c r="AE5" s="63">
        <f>AD5*(V5/2000)^2*PI()*7850</f>
        <v>9.6120671484057869</v>
      </c>
      <c r="AF5" s="127">
        <f>PI()*((S$3+0.2*2)^2-S$3^2)/4*S5</f>
        <v>0.53407075111026481</v>
      </c>
      <c r="AG5" s="129">
        <f>AF5*26*100</f>
        <v>1388.5839528866886</v>
      </c>
      <c r="AH5" s="131" t="s">
        <v>16</v>
      </c>
      <c r="AI5" s="111" t="s">
        <v>33</v>
      </c>
      <c r="AJ5" s="23">
        <v>1</v>
      </c>
      <c r="AK5" s="76">
        <v>8</v>
      </c>
      <c r="AL5" s="22" t="s">
        <v>18</v>
      </c>
      <c r="AM5" s="30">
        <f>($AH$3*100+3.5*2+AK6/10*2+0.8)*PI()/(AP5/2)</f>
        <v>17.311258829091344</v>
      </c>
      <c r="AN5" s="30">
        <f>($AH$3*100+20*2-3.5*2-AK7/10*2-0.8)*PI()/(AP5/2)</f>
        <v>19.521206764720024</v>
      </c>
      <c r="AO5" s="22" t="s">
        <v>18</v>
      </c>
      <c r="AP5" s="26">
        <v>58</v>
      </c>
      <c r="AQ5" s="24">
        <v>92</v>
      </c>
      <c r="AR5" s="25">
        <f>AQ5/100*AP5</f>
        <v>53.36</v>
      </c>
      <c r="AS5" s="25">
        <f>AR5</f>
        <v>53.36</v>
      </c>
      <c r="AT5" s="63">
        <f t="shared" ref="AT5:AT31" si="0">AS5*(AK5/2000)^2*PI()*7850</f>
        <v>21.055004229841252</v>
      </c>
      <c r="AU5" s="127">
        <f>PI()*((AH$3+0.2*2)^2-AH$3^2)/4*AH5</f>
        <v>1.0681415022205296</v>
      </c>
      <c r="AV5" s="129">
        <f>AU5*26*100</f>
        <v>2777.1679057733772</v>
      </c>
      <c r="AW5" s="28"/>
      <c r="AY5" s="48">
        <f>(AT5+AT6)/$AU$5</f>
        <v>69.395156194672552</v>
      </c>
      <c r="AZ5" s="48">
        <f>(AE6)/$AF$5</f>
        <v>62.356857659822545</v>
      </c>
      <c r="BA5" s="29">
        <f>(AE5+AE6)/$AF$5</f>
        <v>80.354598836293121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4">
        <v>10</v>
      </c>
      <c r="W6" s="24">
        <f>38/(AA6-2)</f>
        <v>12.666666666666666</v>
      </c>
      <c r="X6" s="22" t="s">
        <v>18</v>
      </c>
      <c r="Y6" s="22" t="s">
        <v>18</v>
      </c>
      <c r="Z6" s="31">
        <f>$S$3*100+3.5*2+V6/10</f>
        <v>158</v>
      </c>
      <c r="AA6" s="26">
        <f>INT(AP6/2)+1</f>
        <v>5</v>
      </c>
      <c r="AB6" s="24">
        <f>SQRT((PI()*Z6)^2+W6^2)*(AA6-2)+PI()*Z6*2+30</f>
        <v>2512.3429691959809</v>
      </c>
      <c r="AC6" s="25">
        <f>AB6/100</f>
        <v>25.12342969195981</v>
      </c>
      <c r="AD6" s="108">
        <f>AC6+AC7</f>
        <v>54.016131476024619</v>
      </c>
      <c r="AE6" s="100">
        <f>AD6*(V6/2000)^2*PI()*7850</f>
        <v>33.302973807257295</v>
      </c>
      <c r="AF6" s="127"/>
      <c r="AG6" s="129"/>
      <c r="AH6" s="131"/>
      <c r="AI6" s="111"/>
      <c r="AJ6" s="23">
        <v>2</v>
      </c>
      <c r="AK6" s="74">
        <v>10</v>
      </c>
      <c r="AL6" s="24">
        <f>88/(AP6-2)</f>
        <v>14.666666666666666</v>
      </c>
      <c r="AM6" s="22" t="s">
        <v>18</v>
      </c>
      <c r="AN6" s="22" t="s">
        <v>18</v>
      </c>
      <c r="AO6" s="31">
        <f>$AH$3*100+3.5*2+AK6/10</f>
        <v>158</v>
      </c>
      <c r="AP6" s="26">
        <v>8</v>
      </c>
      <c r="AQ6" s="24">
        <f>SQRT((PI()*AO6)^2+AL6^2)*(AP6-2)+PI()*AO6*2+30</f>
        <v>4002.2729316300793</v>
      </c>
      <c r="AR6" s="25">
        <f>AQ6/100</f>
        <v>40.02272931630079</v>
      </c>
      <c r="AS6" s="108">
        <f>AR6+AR7</f>
        <v>86.075603088859452</v>
      </c>
      <c r="AT6" s="100">
        <f t="shared" si="0"/>
        <v>53.068842154764582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5">
        <v>10</v>
      </c>
      <c r="W7" s="35">
        <f>38/(AA7-2)</f>
        <v>12.666666666666666</v>
      </c>
      <c r="X7" s="64" t="s">
        <v>18</v>
      </c>
      <c r="Y7" s="64" t="s">
        <v>18</v>
      </c>
      <c r="Z7" s="37">
        <f>$S$3*100+2*20-3.5*2-V7/10</f>
        <v>182</v>
      </c>
      <c r="AA7" s="39">
        <f>INT(AP7/2)+1</f>
        <v>5</v>
      </c>
      <c r="AB7" s="35">
        <f>SQRT((PI()*Z7)^2+W7^2)*(AA7-2)+PI()*Z7*2+30</f>
        <v>2889.2701784064807</v>
      </c>
      <c r="AC7" s="38">
        <f>AB7/100</f>
        <v>28.892701784064808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4">
        <v>10</v>
      </c>
      <c r="AL7" s="24">
        <f>88/(AP7-2)</f>
        <v>14.666666666666666</v>
      </c>
      <c r="AM7" s="22" t="s">
        <v>18</v>
      </c>
      <c r="AN7" s="22" t="s">
        <v>18</v>
      </c>
      <c r="AO7" s="31">
        <f>$AH$3*100+2*20-3.5*2-AK7/10</f>
        <v>182</v>
      </c>
      <c r="AP7" s="26">
        <v>8</v>
      </c>
      <c r="AQ7" s="24">
        <f>SQRT((PI()*AO7)^2+AL7^2)*(AP7-2)+PI()*AO7*2+30</f>
        <v>4605.287377255866</v>
      </c>
      <c r="AR7" s="25">
        <f>AQ7/100</f>
        <v>46.052873772558662</v>
      </c>
      <c r="AS7" s="108"/>
      <c r="AT7" s="100">
        <f t="shared" si="0"/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6">
        <v>8</v>
      </c>
      <c r="AL8" s="21" t="s">
        <v>18</v>
      </c>
      <c r="AM8" s="30">
        <f>($AH$3*100+3.5*2+AK9/10*2+0.8)*PI()/(AP8/2)</f>
        <v>17.311258829091344</v>
      </c>
      <c r="AN8" s="30">
        <f>($AH$3*100+20*2-3.5*2-AK10/10*2-0.8)*PI()/(AP8/2)</f>
        <v>19.521206764720024</v>
      </c>
      <c r="AO8" s="22" t="s">
        <v>18</v>
      </c>
      <c r="AP8" s="26">
        <v>58</v>
      </c>
      <c r="AQ8" s="24">
        <v>92</v>
      </c>
      <c r="AR8" s="25">
        <f>AQ8/100*AP8</f>
        <v>53.36</v>
      </c>
      <c r="AS8" s="25">
        <f>AR8</f>
        <v>53.36</v>
      </c>
      <c r="AT8" s="63">
        <f t="shared" si="0"/>
        <v>21.055004229841252</v>
      </c>
      <c r="AU8" s="127"/>
      <c r="AV8" s="129"/>
      <c r="AW8" s="28"/>
      <c r="AY8" s="48">
        <f>(AT8+AT9)/$AU$5</f>
        <v>87.886611865931016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4">
        <v>10</v>
      </c>
      <c r="AL9" s="24">
        <f>88/(AP9-2)</f>
        <v>9.7777777777777786</v>
      </c>
      <c r="AM9" s="22" t="s">
        <v>18</v>
      </c>
      <c r="AN9" s="22" t="s">
        <v>18</v>
      </c>
      <c r="AO9" s="31">
        <f>$AH$3*100+3.5*2+AK9/10</f>
        <v>158</v>
      </c>
      <c r="AP9" s="26">
        <v>11</v>
      </c>
      <c r="AQ9" s="24">
        <f>SQRT((PI()*AO9)^2+AL9^2)*(AP9-2)+PI()*AO9*2+30</f>
        <v>5490.9546819677853</v>
      </c>
      <c r="AR9" s="25">
        <f>AQ9/100</f>
        <v>54.90954681967785</v>
      </c>
      <c r="AS9" s="108">
        <f>AR9+AR10</f>
        <v>118.11175558938366</v>
      </c>
      <c r="AT9" s="100">
        <f t="shared" si="0"/>
        <v>72.820333393706932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4">
        <v>10</v>
      </c>
      <c r="AL10" s="24">
        <f>88/(AP10-2)</f>
        <v>9.7777777777777786</v>
      </c>
      <c r="AM10" s="22" t="s">
        <v>18</v>
      </c>
      <c r="AN10" s="22" t="s">
        <v>18</v>
      </c>
      <c r="AO10" s="31">
        <f>$AH$3*100+2*20-3.5*2-AK10/10</f>
        <v>182</v>
      </c>
      <c r="AP10" s="26">
        <v>11</v>
      </c>
      <c r="AQ10" s="24">
        <f>SQRT((PI()*AO10)^2+AL10^2)*(AP10-2)+PI()*AO10*2+30</f>
        <v>6320.2208769705812</v>
      </c>
      <c r="AR10" s="25">
        <f>AQ10/100</f>
        <v>63.202208769705813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6">
        <v>8</v>
      </c>
      <c r="AL11" s="21" t="s">
        <v>18</v>
      </c>
      <c r="AM11" s="30">
        <f>($AH$3*100+3.5*2+AK12/10*2+0.8)*PI()/(AP11/2)</f>
        <v>17.35459114155465</v>
      </c>
      <c r="AN11" s="30">
        <f>($AH$3*100+20*2-3.5*2-AK13/10*2-0.8)*PI()/(AP11/2)</f>
        <v>19.477874452256714</v>
      </c>
      <c r="AO11" s="22" t="s">
        <v>18</v>
      </c>
      <c r="AP11" s="26">
        <v>58</v>
      </c>
      <c r="AQ11" s="24">
        <v>92</v>
      </c>
      <c r="AR11" s="25">
        <f>AQ11/100*AP11</f>
        <v>53.36</v>
      </c>
      <c r="AS11" s="25">
        <f>AR11</f>
        <v>53.36</v>
      </c>
      <c r="AT11" s="63">
        <f t="shared" si="0"/>
        <v>21.055004229841252</v>
      </c>
      <c r="AU11" s="127"/>
      <c r="AV11" s="129"/>
      <c r="AW11" s="28"/>
      <c r="AY11" s="48">
        <f>(AT11+AT12)/$AU$5</f>
        <v>109.00706235115068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4">
        <v>12</v>
      </c>
      <c r="AL12" s="24">
        <f>88/(AP12-2)</f>
        <v>11</v>
      </c>
      <c r="AM12" s="22" t="s">
        <v>18</v>
      </c>
      <c r="AN12" s="22" t="s">
        <v>18</v>
      </c>
      <c r="AO12" s="31">
        <f>$AH$3*100+3.5*2+AK12/10</f>
        <v>158.19999999999999</v>
      </c>
      <c r="AP12" s="26">
        <v>10</v>
      </c>
      <c r="AQ12" s="24">
        <f>SQRT((PI()*AO12)^2+AL12^2)*(AP12-2)+PI()*AO12*2+30</f>
        <v>5000.9733018874076</v>
      </c>
      <c r="AR12" s="25">
        <f>AQ12/100</f>
        <v>50.009733018874073</v>
      </c>
      <c r="AS12" s="108">
        <f>AR12+AR13</f>
        <v>107.43236093202842</v>
      </c>
      <c r="AT12" s="100">
        <f t="shared" si="0"/>
        <v>95.379963102563778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4">
        <v>12</v>
      </c>
      <c r="AL13" s="24">
        <f>88/(AP13-2)</f>
        <v>11</v>
      </c>
      <c r="AM13" s="22" t="s">
        <v>18</v>
      </c>
      <c r="AN13" s="22" t="s">
        <v>18</v>
      </c>
      <c r="AO13" s="31">
        <f>$AH$3*100+2*20-3.5*2-AK13/10</f>
        <v>181.8</v>
      </c>
      <c r="AP13" s="26">
        <v>10</v>
      </c>
      <c r="AQ13" s="24">
        <f>SQRT((PI()*AO13)^2+AL13^2)*(AP13-2)+PI()*AO13*2+30</f>
        <v>5742.2627913154338</v>
      </c>
      <c r="AR13" s="25">
        <f>AQ13/100</f>
        <v>57.422627913154336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6">
        <v>8</v>
      </c>
      <c r="AL14" s="21" t="s">
        <v>18</v>
      </c>
      <c r="AM14" s="30">
        <f>($AH$3*100+3.5*2+AK15/10*2+0.8)*PI()/(AP14/2)</f>
        <v>17.35459114155465</v>
      </c>
      <c r="AN14" s="30">
        <f>($AH$3*100+20*2-3.5*2-AK16/10*2-0.8)*PI()/(AP14/2)</f>
        <v>19.477874452256714</v>
      </c>
      <c r="AO14" s="22" t="s">
        <v>18</v>
      </c>
      <c r="AP14" s="26">
        <v>58</v>
      </c>
      <c r="AQ14" s="24">
        <v>92</v>
      </c>
      <c r="AR14" s="25">
        <f>AQ14/100*AP14</f>
        <v>53.36</v>
      </c>
      <c r="AS14" s="25">
        <f>AR14</f>
        <v>53.36</v>
      </c>
      <c r="AT14" s="63">
        <f t="shared" si="0"/>
        <v>21.055004229841252</v>
      </c>
      <c r="AU14" s="127"/>
      <c r="AV14" s="129"/>
      <c r="AW14" s="28"/>
      <c r="AY14" s="48">
        <f>(AT14+AT15)/$AU$5</f>
        <v>126.76031723994301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4">
        <v>12</v>
      </c>
      <c r="AL15" s="24">
        <f>88/(AP15-2)</f>
        <v>8.8000000000000007</v>
      </c>
      <c r="AM15" s="22" t="s">
        <v>18</v>
      </c>
      <c r="AN15" s="22" t="s">
        <v>18</v>
      </c>
      <c r="AO15" s="31">
        <f>$AH$3*100+3.5*2+AK15/10</f>
        <v>158.19999999999999</v>
      </c>
      <c r="AP15" s="26">
        <v>12</v>
      </c>
      <c r="AQ15" s="24">
        <f>SQRT((PI()*AO15)^2+AL15^2)*(AP15-2)+PI()*AO15*2+30</f>
        <v>5994.7785070351792</v>
      </c>
      <c r="AR15" s="25">
        <f>AQ15/100</f>
        <v>59.947785070351792</v>
      </c>
      <c r="AS15" s="108">
        <f>AR15+AR16</f>
        <v>128.79154940403615</v>
      </c>
      <c r="AT15" s="100">
        <f t="shared" si="0"/>
        <v>114.34295144878236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4">
        <v>12</v>
      </c>
      <c r="AL16" s="24">
        <f>88/(AP16-2)</f>
        <v>8.8000000000000007</v>
      </c>
      <c r="AM16" s="22" t="s">
        <v>18</v>
      </c>
      <c r="AN16" s="22" t="s">
        <v>18</v>
      </c>
      <c r="AO16" s="31">
        <f>$AH$3*100+2*20-3.5*2-AK16/10</f>
        <v>181.8</v>
      </c>
      <c r="AP16" s="26">
        <v>12</v>
      </c>
      <c r="AQ16" s="24">
        <f>SQRT((PI()*AO16)^2+AL16^2)*(AP16-2)+PI()*AO16*2+30</f>
        <v>6884.3764333684348</v>
      </c>
      <c r="AR16" s="25">
        <f>AQ16/100</f>
        <v>68.843764333684348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6">
        <v>8</v>
      </c>
      <c r="AL17" s="21" t="s">
        <v>18</v>
      </c>
      <c r="AM17" s="30">
        <f>($AH$3*100+3.5*2+AK18/10*2+0.8)*PI()/(AP17/2)</f>
        <v>17.35459114155465</v>
      </c>
      <c r="AN17" s="30">
        <f>($AH$3*100+20*2-3.5*2-AK19/10*2-0.8)*PI()/(AP17/2)</f>
        <v>19.477874452256714</v>
      </c>
      <c r="AO17" s="22" t="s">
        <v>18</v>
      </c>
      <c r="AP17" s="26">
        <v>58</v>
      </c>
      <c r="AQ17" s="24">
        <v>92</v>
      </c>
      <c r="AR17" s="25">
        <f>AQ17/100*AP17</f>
        <v>53.36</v>
      </c>
      <c r="AS17" s="25">
        <f>AR17</f>
        <v>53.36</v>
      </c>
      <c r="AT17" s="63">
        <f t="shared" si="0"/>
        <v>21.055004229841252</v>
      </c>
      <c r="AU17" s="127"/>
      <c r="AV17" s="129"/>
      <c r="AW17" s="28"/>
      <c r="AY17" s="48">
        <f>(AT17+AT18)/$AU$5</f>
        <v>144.51458087831159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4">
        <v>12</v>
      </c>
      <c r="AL18" s="24">
        <f>88/(AP18-2)</f>
        <v>7.333333333333333</v>
      </c>
      <c r="AM18" s="22" t="s">
        <v>18</v>
      </c>
      <c r="AN18" s="22" t="s">
        <v>18</v>
      </c>
      <c r="AO18" s="31">
        <f>$AH$3*100+3.5*2+AK18/10</f>
        <v>158.19999999999999</v>
      </c>
      <c r="AP18" s="26">
        <v>14</v>
      </c>
      <c r="AQ18" s="24">
        <f>SQRT((PI()*AO18)^2+AL18^2)*(AP18-2)+PI()*AO18*2+30</f>
        <v>6988.6486025983577</v>
      </c>
      <c r="AR18" s="25">
        <f>AQ18/100</f>
        <v>69.886486025983572</v>
      </c>
      <c r="AS18" s="108">
        <f>AR18+AR19</f>
        <v>150.15195151672307</v>
      </c>
      <c r="AT18" s="100">
        <f t="shared" si="0"/>
        <v>133.30701728228871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4">
        <v>12</v>
      </c>
      <c r="AL19" s="24">
        <f>88/(AP19-2)</f>
        <v>7.333333333333333</v>
      </c>
      <c r="AM19" s="22" t="s">
        <v>18</v>
      </c>
      <c r="AN19" s="22" t="s">
        <v>18</v>
      </c>
      <c r="AO19" s="31">
        <f>$AH$3*100+2*20-3.5*2-AK19/10</f>
        <v>181.8</v>
      </c>
      <c r="AP19" s="26">
        <v>14</v>
      </c>
      <c r="AQ19" s="24">
        <f>SQRT((PI()*AO19)^2+AL19^2)*(AP19-2)+PI()*AO19*2+30</f>
        <v>8026.5465490739507</v>
      </c>
      <c r="AR19" s="25">
        <f>AQ19/100</f>
        <v>80.265465490739501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6">
        <v>8</v>
      </c>
      <c r="AL20" s="21" t="s">
        <v>18</v>
      </c>
      <c r="AM20" s="30">
        <f>($AH$3*100+3.5*2+AK21/10*2+0.8)*PI()/(AP20/2)</f>
        <v>17.39792345401796</v>
      </c>
      <c r="AN20" s="30">
        <f>($AH$3*100+20*2-3.5*2-AK22/10*2-0.8)*PI()/(AP20/2)</f>
        <v>19.434542139793408</v>
      </c>
      <c r="AO20" s="22" t="s">
        <v>18</v>
      </c>
      <c r="AP20" s="26">
        <v>58</v>
      </c>
      <c r="AQ20" s="24">
        <v>92</v>
      </c>
      <c r="AR20" s="25">
        <f>AQ20/100*AP20</f>
        <v>53.36</v>
      </c>
      <c r="AS20" s="25">
        <f>AR20</f>
        <v>53.36</v>
      </c>
      <c r="AT20" s="63">
        <f t="shared" si="0"/>
        <v>21.055004229841252</v>
      </c>
      <c r="AU20" s="127"/>
      <c r="AV20" s="129"/>
      <c r="AY20" s="48">
        <f>(AT20+AT21)/$AU$5</f>
        <v>165.41671931420146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4">
        <v>14</v>
      </c>
      <c r="AL21" s="24">
        <f>88/(AP21-2)</f>
        <v>8.8000000000000007</v>
      </c>
      <c r="AM21" s="22" t="s">
        <v>18</v>
      </c>
      <c r="AN21" s="22" t="s">
        <v>18</v>
      </c>
      <c r="AO21" s="31">
        <f>$AH$3*100+3.5*2+AK21/10</f>
        <v>158.4</v>
      </c>
      <c r="AP21" s="26">
        <v>12</v>
      </c>
      <c r="AQ21" s="24">
        <f>SQRT((PI()*AO21)^2+AL21^2)*(AP21-2)+PI()*AO21*2+30</f>
        <v>6002.3173459547988</v>
      </c>
      <c r="AR21" s="25">
        <f>AQ21/100</f>
        <v>60.023173459547991</v>
      </c>
      <c r="AS21" s="108">
        <f>AR21+AR22</f>
        <v>128.79154703452096</v>
      </c>
      <c r="AT21" s="100">
        <f t="shared" si="0"/>
        <v>155.63345883082158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4">
        <v>14</v>
      </c>
      <c r="AL22" s="24">
        <f>88/(AP22-2)</f>
        <v>8.8000000000000007</v>
      </c>
      <c r="AM22" s="22" t="s">
        <v>18</v>
      </c>
      <c r="AN22" s="22" t="s">
        <v>18</v>
      </c>
      <c r="AO22" s="31">
        <f>$AH$3*100+2*20-3.5*2-AK22/10</f>
        <v>181.6</v>
      </c>
      <c r="AP22" s="26">
        <v>12</v>
      </c>
      <c r="AQ22" s="24">
        <f>SQRT((PI()*AO22)^2+AL22^2)*(AP22-2)+PI()*AO22*2+30</f>
        <v>6876.8373574972975</v>
      </c>
      <c r="AR22" s="25">
        <f>AQ22/100</f>
        <v>68.768373574972969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6">
        <v>8</v>
      </c>
      <c r="AL23" s="21" t="s">
        <v>18</v>
      </c>
      <c r="AM23" s="30">
        <f>($AH$3*100+3.5*2+AK24/10*2+0.8)*PI()/(AP23/2)</f>
        <v>17.39792345401796</v>
      </c>
      <c r="AN23" s="30">
        <f>($AH$3*100+20*2-3.5*2-AK25/10*2-0.8)*PI()/(AP23/2)</f>
        <v>19.434542139793408</v>
      </c>
      <c r="AO23" s="22" t="s">
        <v>18</v>
      </c>
      <c r="AP23" s="26">
        <v>58</v>
      </c>
      <c r="AQ23" s="24">
        <v>92</v>
      </c>
      <c r="AR23" s="25">
        <f>AQ23/100*AP23</f>
        <v>53.36</v>
      </c>
      <c r="AS23" s="25">
        <f>AR23</f>
        <v>53.36</v>
      </c>
      <c r="AT23" s="63">
        <f t="shared" si="0"/>
        <v>21.055004229841252</v>
      </c>
      <c r="AU23" s="127"/>
      <c r="AV23" s="129"/>
      <c r="AY23" s="48">
        <f>(AT23+AT24)/$AU$5</f>
        <v>189.58224526848042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4">
        <v>14</v>
      </c>
      <c r="AL24" s="24">
        <f>88/(AP24-2)</f>
        <v>7.333333333333333</v>
      </c>
      <c r="AM24" s="22" t="s">
        <v>18</v>
      </c>
      <c r="AN24" s="22" t="s">
        <v>18</v>
      </c>
      <c r="AO24" s="31">
        <f>$AH$3*100+3.5*2+AK24/10</f>
        <v>158.4</v>
      </c>
      <c r="AP24" s="26">
        <v>14</v>
      </c>
      <c r="AQ24" s="24">
        <f>SQRT((PI()*AO24)^2+AL24^2)*(AP24-2)+PI()*AO24*2+30</f>
        <v>6997.4442424287854</v>
      </c>
      <c r="AR24" s="25">
        <f>AQ24/100</f>
        <v>69.974442424287858</v>
      </c>
      <c r="AS24" s="108">
        <f>AR24+AR25</f>
        <v>150.15194954187791</v>
      </c>
      <c r="AT24" s="100">
        <f t="shared" si="0"/>
        <v>181.44566002557431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4">
        <v>14</v>
      </c>
      <c r="AL25" s="24">
        <f>88/(AP25-2)</f>
        <v>7.333333333333333</v>
      </c>
      <c r="AM25" s="22" t="s">
        <v>18</v>
      </c>
      <c r="AN25" s="22" t="s">
        <v>18</v>
      </c>
      <c r="AO25" s="31">
        <f>$AH$3*100+2*20-3.5*2-AK25/10</f>
        <v>181.6</v>
      </c>
      <c r="AP25" s="26">
        <v>14</v>
      </c>
      <c r="AQ25" s="24">
        <f>SQRT((PI()*AO25)^2+AL25^2)*(AP25-2)+PI()*AO25*2+30</f>
        <v>8017.7507117590067</v>
      </c>
      <c r="AR25" s="25">
        <f>AQ25/100</f>
        <v>80.177507117590068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6">
        <v>8</v>
      </c>
      <c r="AL26" s="21" t="s">
        <v>18</v>
      </c>
      <c r="AM26" s="30">
        <f>($AH$3*100+3.5*2+AK27/10*2+0.8)*PI()/(AP26/2)</f>
        <v>17.441255766481266</v>
      </c>
      <c r="AN26" s="30">
        <f>($AH$3*100+20*2-3.5*2-AK28/10*2-0.8)*PI()/(AP26/2)</f>
        <v>19.391209827330105</v>
      </c>
      <c r="AO26" s="22" t="s">
        <v>18</v>
      </c>
      <c r="AP26" s="26">
        <v>58</v>
      </c>
      <c r="AQ26" s="24">
        <v>92</v>
      </c>
      <c r="AR26" s="25">
        <f>AQ26/100*AP26</f>
        <v>53.36</v>
      </c>
      <c r="AS26" s="25">
        <f>AR26</f>
        <v>53.36</v>
      </c>
      <c r="AT26" s="63">
        <f t="shared" si="0"/>
        <v>21.055004229841252</v>
      </c>
      <c r="AU26" s="127"/>
      <c r="AV26" s="129"/>
      <c r="AY26" s="48">
        <f>(AT26+AT27)/$AU$5</f>
        <v>210.02025900125179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4">
        <v>16</v>
      </c>
      <c r="AL27" s="24">
        <f>88/(AP27-2)</f>
        <v>8.8000000000000007</v>
      </c>
      <c r="AM27" s="22" t="s">
        <v>18</v>
      </c>
      <c r="AN27" s="22" t="s">
        <v>18</v>
      </c>
      <c r="AO27" s="31">
        <f>$AH$3*100+3.5*2+AK27/10</f>
        <v>158.6</v>
      </c>
      <c r="AP27" s="26">
        <v>12</v>
      </c>
      <c r="AQ27" s="24">
        <f>SQRT((PI()*AO27)^2+AL27^2)*(AP27-2)+PI()*AO27*2+30</f>
        <v>6009.8561873541621</v>
      </c>
      <c r="AR27" s="25">
        <f>AQ27/100</f>
        <v>60.09856187354162</v>
      </c>
      <c r="AS27" s="108">
        <f>AR27+AR28</f>
        <v>128.79154470626113</v>
      </c>
      <c r="AT27" s="100">
        <f t="shared" si="0"/>
        <v>203.27635071650053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4">
        <v>16</v>
      </c>
      <c r="AL28" s="24">
        <f>88/(AP28-2)</f>
        <v>8.8000000000000007</v>
      </c>
      <c r="AM28" s="22" t="s">
        <v>18</v>
      </c>
      <c r="AN28" s="22" t="s">
        <v>18</v>
      </c>
      <c r="AO28" s="31">
        <f>$AH$3*100+2*20-3.5*2-AK28/10</f>
        <v>181.4</v>
      </c>
      <c r="AP28" s="26">
        <v>12</v>
      </c>
      <c r="AQ28" s="24">
        <f>SQRT((PI()*AO28)^2+AL28^2)*(AP28-2)+PI()*AO28*2+30</f>
        <v>6869.2982832719508</v>
      </c>
      <c r="AR28" s="25">
        <f>AQ28/100</f>
        <v>68.692982832719508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6">
        <v>8</v>
      </c>
      <c r="AL29" s="21" t="s">
        <v>18</v>
      </c>
      <c r="AM29" s="30">
        <f>($AH$3*100+3.5*2+AK30/10*2+0.8)*PI()/(AP29/2)</f>
        <v>17.441255766481266</v>
      </c>
      <c r="AN29" s="30">
        <f>($AH$3*100+20*2-3.5*2-AK31/10*2-0.8)*PI()/(AP29/2)</f>
        <v>19.391209827330105</v>
      </c>
      <c r="AO29" s="22" t="s">
        <v>18</v>
      </c>
      <c r="AP29" s="26">
        <v>58</v>
      </c>
      <c r="AQ29" s="24">
        <v>92</v>
      </c>
      <c r="AR29" s="25">
        <f>AQ29/100*AP29</f>
        <v>53.36</v>
      </c>
      <c r="AS29" s="25">
        <f>AR29</f>
        <v>53.36</v>
      </c>
      <c r="AT29" s="63">
        <f t="shared" si="0"/>
        <v>21.055004229841252</v>
      </c>
      <c r="AU29" s="127"/>
      <c r="AV29" s="129"/>
      <c r="AY29" s="48">
        <f>(AT29+AT30)/$AU$5</f>
        <v>210.02025900125179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4">
        <v>16</v>
      </c>
      <c r="AL30" s="24">
        <f>88/(AP30-2)</f>
        <v>8.8000000000000007</v>
      </c>
      <c r="AM30" s="22" t="s">
        <v>18</v>
      </c>
      <c r="AN30" s="22" t="s">
        <v>18</v>
      </c>
      <c r="AO30" s="31">
        <f>$AH$3*100+3.5*2+AK30/10</f>
        <v>158.6</v>
      </c>
      <c r="AP30" s="26">
        <v>12</v>
      </c>
      <c r="AQ30" s="24">
        <f>SQRT((PI()*AO30)^2+AL30^2)*(AP30-2)+PI()*AO30*2+30</f>
        <v>6009.8561873541621</v>
      </c>
      <c r="AR30" s="25">
        <f>AQ30/100</f>
        <v>60.09856187354162</v>
      </c>
      <c r="AS30" s="108">
        <f>AR30+AR31</f>
        <v>128.79154470626113</v>
      </c>
      <c r="AT30" s="100">
        <f t="shared" si="0"/>
        <v>203.27635071650053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5">
        <v>16</v>
      </c>
      <c r="AL31" s="35">
        <f>88/(AP31-2)</f>
        <v>8.8000000000000007</v>
      </c>
      <c r="AM31" s="64" t="s">
        <v>18</v>
      </c>
      <c r="AN31" s="64" t="s">
        <v>18</v>
      </c>
      <c r="AO31" s="31">
        <f>$AH$3*100+2*20-3.5*2-AK31/10</f>
        <v>181.4</v>
      </c>
      <c r="AP31" s="39">
        <v>12</v>
      </c>
      <c r="AQ31" s="35">
        <f>SQRT((PI()*AO31)^2+AL31^2)*(AP31-2)+PI()*AO31*2+30</f>
        <v>6869.2982832719508</v>
      </c>
      <c r="AR31" s="38">
        <f>AQ31/100</f>
        <v>68.692982832719508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18.109037653192594</v>
      </c>
      <c r="AN33" s="30"/>
      <c r="AO33" s="31">
        <f>$S$3*100+3.5*2+AK33/10</f>
        <v>158.80000000000001</v>
      </c>
      <c r="AP33" s="26">
        <v>13</v>
      </c>
      <c r="AQ33" s="24">
        <f>SQRT((PI()*AO33)^2+AL33^2)*(AP33-2)+PI()*AO33*2+30</f>
        <v>6516.2749942909431</v>
      </c>
      <c r="AR33" s="25">
        <f>AQ33/100</f>
        <v>65.162749942909429</v>
      </c>
      <c r="AS33" s="108">
        <f>AR33+AR34</f>
        <v>134.57245923944811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19.590074189884923</v>
      </c>
      <c r="AN34" s="30"/>
      <c r="AO34" s="31">
        <f>$S$3*100+2*14-3.5*2-AK34/10</f>
        <v>169.2</v>
      </c>
      <c r="AP34" s="26">
        <v>13</v>
      </c>
      <c r="AQ34" s="24">
        <f>SQRT((PI()*AO34)^2+AL34^2)*(AP34-2)+PI()*AO34*2+30</f>
        <v>6940.9709296538676</v>
      </c>
      <c r="AR34" s="25">
        <f>AQ34/100</f>
        <v>69.409709296538679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18.109037653192594</v>
      </c>
      <c r="AN36" s="30"/>
      <c r="AO36" s="31">
        <f>$S$3*100+3.5*2+AK36/10</f>
        <v>158.80000000000001</v>
      </c>
      <c r="AP36" s="26">
        <v>15</v>
      </c>
      <c r="AQ36" s="24">
        <f>SQRT((PI()*AO36)^2+AL36^2)*(AP36-2)+PI()*AO36*2+30</f>
        <v>7513.9262002101459</v>
      </c>
      <c r="AR36" s="25">
        <f>AQ36/100</f>
        <v>75.139262002101461</v>
      </c>
      <c r="AS36" s="108">
        <f>AR36+AR37</f>
        <v>155.17900751707029</v>
      </c>
      <c r="AT36" s="108" t="e">
        <f>AS36*#REF!</f>
        <v>#REF!</v>
      </c>
      <c r="AU36" s="52"/>
      <c r="AV36" s="53"/>
      <c r="AY36" s="48"/>
    </row>
    <row r="37" spans="13:51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19.590074189884923</v>
      </c>
      <c r="AN37" s="36"/>
      <c r="AO37" s="37">
        <f>$S$3*100+2*14-3.5*2-AK37/10</f>
        <v>169.2</v>
      </c>
      <c r="AP37" s="39">
        <v>15</v>
      </c>
      <c r="AQ37" s="35">
        <f>SQRT((PI()*AO37)^2+AL37^2)*(AP37-2)+PI()*AO37*2+30</f>
        <v>8003.9745514968827</v>
      </c>
      <c r="AR37" s="38">
        <f>AQ37/100</f>
        <v>80.039745514968828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S5:S7"/>
    <mergeCell ref="AF5:AF7"/>
    <mergeCell ref="AG5:AG7"/>
    <mergeCell ref="AS36:AS37"/>
    <mergeCell ref="AH5:AH31"/>
    <mergeCell ref="AI14:AI16"/>
    <mergeCell ref="AI11:AI13"/>
    <mergeCell ref="AE6:AE7"/>
    <mergeCell ref="AI17:AI19"/>
    <mergeCell ref="AI20:AI22"/>
    <mergeCell ref="AT36:AT37"/>
    <mergeCell ref="AI26:AI28"/>
    <mergeCell ref="AI35:AI37"/>
    <mergeCell ref="AI32:AI34"/>
    <mergeCell ref="AT27:AT28"/>
    <mergeCell ref="AS27:AS28"/>
    <mergeCell ref="AI29:AI31"/>
    <mergeCell ref="AT12:AT13"/>
    <mergeCell ref="AT18:AT19"/>
    <mergeCell ref="AS12:AS13"/>
    <mergeCell ref="AT24:AT25"/>
    <mergeCell ref="AS18:AS19"/>
    <mergeCell ref="AS24:AS25"/>
    <mergeCell ref="C17:C28"/>
    <mergeCell ref="P17:P28"/>
    <mergeCell ref="Q17:Q28"/>
    <mergeCell ref="D26:D28"/>
    <mergeCell ref="D17:D19"/>
    <mergeCell ref="D20:D22"/>
    <mergeCell ref="D23:D25"/>
    <mergeCell ref="M27:M28"/>
    <mergeCell ref="M18:M19"/>
    <mergeCell ref="M24:M25"/>
    <mergeCell ref="AH3:AV3"/>
    <mergeCell ref="AI5:AI7"/>
    <mergeCell ref="AI8:AI10"/>
    <mergeCell ref="AS6:AS7"/>
    <mergeCell ref="AU5:AU31"/>
    <mergeCell ref="AT21:AT22"/>
    <mergeCell ref="AS15:AS16"/>
    <mergeCell ref="AT15:AT16"/>
    <mergeCell ref="AV5:AV31"/>
    <mergeCell ref="AS21:AS22"/>
    <mergeCell ref="D11:D13"/>
    <mergeCell ref="D14:D16"/>
    <mergeCell ref="O9:O10"/>
    <mergeCell ref="AT6:AT7"/>
    <mergeCell ref="AS9:AS10"/>
    <mergeCell ref="AT9:AT10"/>
    <mergeCell ref="M6:M7"/>
    <mergeCell ref="M9:M10"/>
    <mergeCell ref="M12:M13"/>
    <mergeCell ref="M15:M16"/>
    <mergeCell ref="S3:AG3"/>
    <mergeCell ref="C3:Q3"/>
    <mergeCell ref="D5:D7"/>
    <mergeCell ref="D8:D10"/>
    <mergeCell ref="C5:C16"/>
    <mergeCell ref="P5:P16"/>
    <mergeCell ref="Q5:Q16"/>
    <mergeCell ref="O6:O7"/>
    <mergeCell ref="AD6:AD7"/>
    <mergeCell ref="T5:T7"/>
    <mergeCell ref="M21:M22"/>
    <mergeCell ref="N27:N28"/>
    <mergeCell ref="O27:O28"/>
    <mergeCell ref="O24:O25"/>
    <mergeCell ref="N21:N22"/>
    <mergeCell ref="N24:N25"/>
    <mergeCell ref="N5:N7"/>
    <mergeCell ref="N17:N19"/>
    <mergeCell ref="N9:N10"/>
    <mergeCell ref="N12:N13"/>
    <mergeCell ref="O12:O13"/>
    <mergeCell ref="N15:N16"/>
    <mergeCell ref="O15:O16"/>
    <mergeCell ref="AI23:AI25"/>
    <mergeCell ref="AS33:AS34"/>
    <mergeCell ref="AT33:AT34"/>
    <mergeCell ref="AS30:AS31"/>
    <mergeCell ref="AT30:AT31"/>
    <mergeCell ref="O18:O19"/>
    <mergeCell ref="O21:O22"/>
  </mergeCells>
  <phoneticPr fontId="2" type="noConversion"/>
  <pageMargins left="0.75" right="0.75" top="1" bottom="1" header="0.5" footer="0.5"/>
  <pageSetup paperSize="8" scale="80" orientation="landscape" r:id="rId1"/>
  <headerFooter alignWithMargins="0"/>
  <ignoredErrors>
    <ignoredError sqref="K8 L27:L28 L7 K5 M7:M22 G5 G8 G11 G14 G17 G20 G23 G26 M5:N5 M26:N28 M23:N23 K26 K20 D13 L9:L10 K11 D15:E25 E26 C5 K14 K17 K23 C17 E13:E14 D5:E12 N8:N14 N16:N20 N22 D27:E28 M24:M25 N25 AH5" numberStoredAsText="1"/>
    <ignoredError sqref="L23 L8 L11:L16 L17:L19 L20:L22 L26 L24:L25" numberStoredAsText="1" formula="1"/>
    <ignoredError sqref="AR20:AS37 AR8:AR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3"/>
  </sheetPr>
  <dimension ref="C2:BA52"/>
  <sheetViews>
    <sheetView showGridLines="0" zoomScale="75" workbookViewId="0">
      <selection activeCell="AF11" sqref="AF11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9.875" style="29" customWidth="1"/>
    <col min="38" max="40" width="6.625" style="29" customWidth="1"/>
    <col min="41" max="42" width="7.625" style="29" customWidth="1"/>
    <col min="43" max="43" width="9.875" style="29" customWidth="1"/>
    <col min="44" max="45" width="7.625" style="29" customWidth="1"/>
    <col min="46" max="46" width="8.87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1.8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1.8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61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60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2">
        <v>8</v>
      </c>
      <c r="W5" s="22" t="s">
        <v>18</v>
      </c>
      <c r="X5" s="30">
        <f>($S$3*100+3.5*2+V6/10*2+0.8)*PI()/(AA5/2)</f>
        <v>18.068917747010389</v>
      </c>
      <c r="Y5" s="30">
        <f>($S$3*100+20*2-3.5*2-V7/10*2-0.8)*PI()/(AA5/2)</f>
        <v>20.010993205593167</v>
      </c>
      <c r="Z5" s="22" t="s">
        <v>18</v>
      </c>
      <c r="AA5" s="26">
        <v>66</v>
      </c>
      <c r="AB5" s="24">
        <v>42</v>
      </c>
      <c r="AC5" s="25">
        <f>AB5/100*AA5</f>
        <v>27.72</v>
      </c>
      <c r="AD5" s="25">
        <f>AC5</f>
        <v>27.72</v>
      </c>
      <c r="AE5" s="63">
        <f>AD5*(V5/2000)^2*PI()*7850</f>
        <v>10.93786951370314</v>
      </c>
      <c r="AF5" s="127">
        <f>PI()*((S$3+0.2*2)^2-S$3^2)/4*S5</f>
        <v>0.62831853071795885</v>
      </c>
      <c r="AG5" s="129">
        <f>AF5*26*100</f>
        <v>1633.6281798666932</v>
      </c>
      <c r="AH5" s="131" t="s">
        <v>16</v>
      </c>
      <c r="AI5" s="111" t="s">
        <v>33</v>
      </c>
      <c r="AJ5" s="23">
        <v>1</v>
      </c>
      <c r="AK5" s="77">
        <v>8</v>
      </c>
      <c r="AL5" s="22" t="s">
        <v>18</v>
      </c>
      <c r="AM5" s="30">
        <f>($AH$3*100+3.5*2+AK6/10*2+0.8)*PI()/(AP5/2)</f>
        <v>18.068917747010389</v>
      </c>
      <c r="AN5" s="30">
        <f>($AH$3*100+20*2-3.5*2-AK7/10*2-0.8)*PI()/(AP5/2)</f>
        <v>20.010993205593167</v>
      </c>
      <c r="AO5" s="22" t="s">
        <v>18</v>
      </c>
      <c r="AP5" s="26">
        <v>66</v>
      </c>
      <c r="AQ5" s="24">
        <v>92</v>
      </c>
      <c r="AR5" s="25">
        <f>AQ5/100*AP5</f>
        <v>60.720000000000006</v>
      </c>
      <c r="AS5" s="25">
        <f>AR5</f>
        <v>60.720000000000006</v>
      </c>
      <c r="AT5" s="63">
        <f>AS5*(AK5/2000)^2*PI()*7850</f>
        <v>23.959142744302113</v>
      </c>
      <c r="AU5" s="127">
        <f>PI()*((AH$3+0.2*2)^2-AH$3^2)/4*AH5</f>
        <v>1.2566370614359177</v>
      </c>
      <c r="AV5" s="129">
        <f>AU5*26*100</f>
        <v>3267.2563597333865</v>
      </c>
      <c r="AW5" s="28"/>
      <c r="AY5" s="48">
        <f>(AT5+AT6)/$AU$5</f>
        <v>87.186329083245724</v>
      </c>
      <c r="AZ5" s="48">
        <f>(AE6)/$AF$5</f>
        <v>74.578914797577625</v>
      </c>
      <c r="BA5" s="29">
        <f>(AE5+AE6)/$AF$5</f>
        <v>91.987074797577634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2">
        <v>10</v>
      </c>
      <c r="W6" s="24">
        <f>38/(AA6-2)</f>
        <v>9.5</v>
      </c>
      <c r="X6" s="22" t="s">
        <v>18</v>
      </c>
      <c r="Y6" s="22" t="s">
        <v>18</v>
      </c>
      <c r="Z6" s="31">
        <f>$S$3*100+3.5*2+V6/10</f>
        <v>188</v>
      </c>
      <c r="AA6" s="26">
        <f>INT(AP6/2)+1</f>
        <v>6</v>
      </c>
      <c r="AB6" s="24">
        <f>SQRT((PI()*Z6)^2+W6^2)*(AA6-2)+PI()*Z6*2+30</f>
        <v>3574.0221048383114</v>
      </c>
      <c r="AC6" s="25">
        <f>AB6/100</f>
        <v>35.740221048383113</v>
      </c>
      <c r="AD6" s="108">
        <f>AC6+AC7</f>
        <v>76.003989602626902</v>
      </c>
      <c r="AE6" s="100">
        <f>AD6*(V6/2000)^2*PI()*7850</f>
        <v>46.859314168153816</v>
      </c>
      <c r="AF6" s="127"/>
      <c r="AG6" s="129"/>
      <c r="AH6" s="131"/>
      <c r="AI6" s="111"/>
      <c r="AJ6" s="23">
        <v>2</v>
      </c>
      <c r="AK6" s="78">
        <v>10</v>
      </c>
      <c r="AL6" s="24">
        <f>88/(AP6-2)</f>
        <v>9.7777777777777786</v>
      </c>
      <c r="AM6" s="22" t="s">
        <v>18</v>
      </c>
      <c r="AN6" s="22" t="s">
        <v>18</v>
      </c>
      <c r="AO6" s="31">
        <f>$AH$3*100+3.5*2+AK6/10</f>
        <v>188</v>
      </c>
      <c r="AP6" s="26">
        <v>11</v>
      </c>
      <c r="AQ6" s="24">
        <f>SQRT((PI()*AO6)^2+AL6^2)*(AP6-2)+PI()*AO6*2+30</f>
        <v>6527.5419831808322</v>
      </c>
      <c r="AR6" s="25">
        <f>AQ6/100</f>
        <v>65.275419831808321</v>
      </c>
      <c r="AS6" s="108">
        <f>AR6+AR7</f>
        <v>138.84381978750724</v>
      </c>
      <c r="AT6" s="100">
        <f>AS6*(AK6/2000)^2*PI()*7850</f>
        <v>85.602429632252679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3">
        <v>10</v>
      </c>
      <c r="W7" s="35">
        <f>38/(AA7-2)</f>
        <v>9.5</v>
      </c>
      <c r="X7" s="64" t="s">
        <v>18</v>
      </c>
      <c r="Y7" s="64" t="s">
        <v>18</v>
      </c>
      <c r="Z7" s="37">
        <f>$S$3*100+2*20-3.5*2-V7/10</f>
        <v>212</v>
      </c>
      <c r="AA7" s="39">
        <f>AA6</f>
        <v>6</v>
      </c>
      <c r="AB7" s="35">
        <f>SQRT((PI()*Z7)^2+W7^2)*(AA7-2)+PI()*Z7*2+30</f>
        <v>4026.3768554243788</v>
      </c>
      <c r="AC7" s="38">
        <f>AB7/100</f>
        <v>40.263768554243789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8">
        <v>10</v>
      </c>
      <c r="AL7" s="24">
        <f>88/(AP7-2)</f>
        <v>9.7777777777777786</v>
      </c>
      <c r="AM7" s="22" t="s">
        <v>18</v>
      </c>
      <c r="AN7" s="22" t="s">
        <v>18</v>
      </c>
      <c r="AO7" s="31">
        <f>$AH$3*100+2*20-3.5*2-AK7/10</f>
        <v>212</v>
      </c>
      <c r="AP7" s="26">
        <v>11</v>
      </c>
      <c r="AQ7" s="24">
        <f>SQRT((PI()*AO7)^2+AL7^2)*(AP7-2)+PI()*AO7*2+30</f>
        <v>7356.8399955698924</v>
      </c>
      <c r="AR7" s="25">
        <f>AQ7/100</f>
        <v>73.568399955698922</v>
      </c>
      <c r="AS7" s="108"/>
      <c r="AT7" s="100">
        <f>AS7*(AK7/2000)^2*PI()*7850</f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7">
        <v>8</v>
      </c>
      <c r="AL8" s="21" t="s">
        <v>18</v>
      </c>
      <c r="AM8" s="30">
        <f>($AH$3*100+3.5*2+AK9/10*2+0.8)*PI()/(AP8/2)</f>
        <v>18.106997657962992</v>
      </c>
      <c r="AN8" s="30">
        <f>($AH$3*100+20*2-3.5*2-AK10/10*2-0.8)*PI()/(AP8/2)</f>
        <v>19.972913294640563</v>
      </c>
      <c r="AO8" s="22" t="s">
        <v>18</v>
      </c>
      <c r="AP8" s="26">
        <v>66</v>
      </c>
      <c r="AQ8" s="24">
        <v>92</v>
      </c>
      <c r="AR8" s="25">
        <f>AQ8/100*AP8</f>
        <v>60.720000000000006</v>
      </c>
      <c r="AS8" s="25">
        <f>AR8</f>
        <v>60.720000000000006</v>
      </c>
      <c r="AT8" s="63">
        <f t="shared" ref="AT8:AT31" si="0">AS8*(AK8/2000)^2*PI()*7850</f>
        <v>23.959142744302113</v>
      </c>
      <c r="AU8" s="127"/>
      <c r="AV8" s="129"/>
      <c r="AW8" s="28"/>
      <c r="AY8" s="48">
        <f>(AT8+AT9)/$AU$5</f>
        <v>117.15923752076728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8">
        <v>12</v>
      </c>
      <c r="AL9" s="24">
        <f>88/(AP9-2)</f>
        <v>9.7777777777777786</v>
      </c>
      <c r="AM9" s="22" t="s">
        <v>18</v>
      </c>
      <c r="AN9" s="22" t="s">
        <v>18</v>
      </c>
      <c r="AO9" s="31">
        <f>$AH$3*100+3.5*2+AK9/10</f>
        <v>188.2</v>
      </c>
      <c r="AP9" s="26">
        <v>11</v>
      </c>
      <c r="AQ9" s="24">
        <f>SQRT((PI()*AO9)^2+AL9^2)*(AP9-2)+PI()*AO9*2+30</f>
        <v>6534.452713080449</v>
      </c>
      <c r="AR9" s="25">
        <f>AQ9/100</f>
        <v>65.344527130804494</v>
      </c>
      <c r="AS9" s="108">
        <f>AR9+AR10</f>
        <v>138.84381814687518</v>
      </c>
      <c r="AT9" s="100">
        <f t="shared" si="0"/>
        <v>123.26749721386759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8">
        <v>12</v>
      </c>
      <c r="AL10" s="24">
        <f>88/(AP10-2)</f>
        <v>9.7777777777777786</v>
      </c>
      <c r="AM10" s="22" t="s">
        <v>18</v>
      </c>
      <c r="AN10" s="22" t="s">
        <v>18</v>
      </c>
      <c r="AO10" s="31">
        <f>$AH$3*100+2*20-3.5*2-AK10/10</f>
        <v>211.8</v>
      </c>
      <c r="AP10" s="26">
        <v>11</v>
      </c>
      <c r="AQ10" s="24">
        <f>SQRT((PI()*AO10)^2+AL10^2)*(AP10-2)+PI()*AO10*2+30</f>
        <v>7349.9291016070683</v>
      </c>
      <c r="AR10" s="25">
        <f>AQ10/100</f>
        <v>73.499291016070686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7">
        <v>8</v>
      </c>
      <c r="AL11" s="21" t="s">
        <v>18</v>
      </c>
      <c r="AM11" s="30">
        <f>($AH$3*100+3.5*2+AK12/10*2+0.8)*PI()/(AP11/2)</f>
        <v>18.106997657962992</v>
      </c>
      <c r="AN11" s="30">
        <f>($AH$3*100+20*2-3.5*2-AK13/10*2-0.8)*PI()/(AP11/2)</f>
        <v>19.972913294640563</v>
      </c>
      <c r="AO11" s="22" t="s">
        <v>18</v>
      </c>
      <c r="AP11" s="26">
        <v>66</v>
      </c>
      <c r="AQ11" s="24">
        <v>92</v>
      </c>
      <c r="AR11" s="25">
        <f>AQ11/100*AP11</f>
        <v>60.720000000000006</v>
      </c>
      <c r="AS11" s="25">
        <f>AR11</f>
        <v>60.720000000000006</v>
      </c>
      <c r="AT11" s="63">
        <f t="shared" si="0"/>
        <v>23.959142744302113</v>
      </c>
      <c r="AU11" s="127"/>
      <c r="AV11" s="129"/>
      <c r="AW11" s="28"/>
      <c r="AY11" s="48">
        <f>(AT11+AT12)/$AU$5</f>
        <v>134.91375421672385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8">
        <v>12</v>
      </c>
      <c r="AL12" s="24">
        <f>88/(AP12-2)</f>
        <v>8</v>
      </c>
      <c r="AM12" s="22" t="s">
        <v>18</v>
      </c>
      <c r="AN12" s="22" t="s">
        <v>18</v>
      </c>
      <c r="AO12" s="31">
        <f>$AH$3*100+3.5*2+AK12/10</f>
        <v>188.2</v>
      </c>
      <c r="AP12" s="26">
        <v>13</v>
      </c>
      <c r="AQ12" s="24">
        <f>SQRT((PI()*AO12)^2+AL12^2)*(AP12-2)+PI()*AO12*2+30</f>
        <v>7716.8159101415531</v>
      </c>
      <c r="AR12" s="25">
        <f>AQ12/100</f>
        <v>77.168159101415526</v>
      </c>
      <c r="AS12" s="108">
        <f>AR12+AR13</f>
        <v>163.97406117016828</v>
      </c>
      <c r="AT12" s="100">
        <f t="shared" si="0"/>
        <v>145.57848090188938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8">
        <v>12</v>
      </c>
      <c r="AL13" s="24">
        <f>88/(AP13-2)</f>
        <v>8</v>
      </c>
      <c r="AM13" s="22" t="s">
        <v>18</v>
      </c>
      <c r="AN13" s="22" t="s">
        <v>18</v>
      </c>
      <c r="AO13" s="31">
        <f>$AH$3*100+2*20-3.5*2-AK13/10</f>
        <v>211.8</v>
      </c>
      <c r="AP13" s="26">
        <v>13</v>
      </c>
      <c r="AQ13" s="24">
        <f>SQRT((PI()*AO13)^2+AL13^2)*(AP13-2)+PI()*AO13*2+30</f>
        <v>8680.5902068752748</v>
      </c>
      <c r="AR13" s="25">
        <f>AQ13/100</f>
        <v>86.805902068752744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7">
        <v>8</v>
      </c>
      <c r="AL14" s="21" t="s">
        <v>18</v>
      </c>
      <c r="AM14" s="30">
        <f>($AH$3*100+3.5*2+AK15/10*2+0.8)*PI()/(AP14/2)</f>
        <v>18.145077568915596</v>
      </c>
      <c r="AN14" s="30">
        <f>($AH$3*100+20*2-3.5*2-AK16/10*2-0.8)*PI()/(AP14/2)</f>
        <v>19.934833383687955</v>
      </c>
      <c r="AO14" s="22" t="s">
        <v>18</v>
      </c>
      <c r="AP14" s="26">
        <v>66</v>
      </c>
      <c r="AQ14" s="24">
        <v>92</v>
      </c>
      <c r="AR14" s="25">
        <f>AQ14/100*AP14</f>
        <v>60.720000000000006</v>
      </c>
      <c r="AS14" s="25">
        <f>AR14</f>
        <v>60.720000000000006</v>
      </c>
      <c r="AT14" s="63">
        <f t="shared" si="0"/>
        <v>23.959142744302113</v>
      </c>
      <c r="AU14" s="127"/>
      <c r="AV14" s="129"/>
      <c r="AW14" s="28"/>
      <c r="AY14" s="48">
        <f>(AT14+AT15)/$AU$5</f>
        <v>164.66458010457634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8">
        <v>14</v>
      </c>
      <c r="AL15" s="24">
        <f>88/(AP15-2)</f>
        <v>8.8000000000000007</v>
      </c>
      <c r="AM15" s="22" t="s">
        <v>18</v>
      </c>
      <c r="AN15" s="22" t="s">
        <v>18</v>
      </c>
      <c r="AO15" s="31">
        <f>$AH$3*100+3.5*2+AK15/10</f>
        <v>188.4</v>
      </c>
      <c r="AP15" s="26">
        <v>12</v>
      </c>
      <c r="AQ15" s="24">
        <f>SQRT((PI()*AO15)^2+AL15^2)*(AP15-2)+PI()*AO15*2+30</f>
        <v>7133.1668261052018</v>
      </c>
      <c r="AR15" s="25">
        <f>AQ15/100</f>
        <v>71.331668261052016</v>
      </c>
      <c r="AS15" s="108">
        <f>AR15+AR16</f>
        <v>151.40881331556105</v>
      </c>
      <c r="AT15" s="100">
        <f t="shared" si="0"/>
        <v>182.96447132089199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8">
        <v>14</v>
      </c>
      <c r="AL16" s="24">
        <f>88/(AP16-2)</f>
        <v>8.8000000000000007</v>
      </c>
      <c r="AM16" s="22" t="s">
        <v>18</v>
      </c>
      <c r="AN16" s="22" t="s">
        <v>18</v>
      </c>
      <c r="AO16" s="31">
        <f>$AH$3*100+2*20-3.5*2-AK16/10</f>
        <v>211.6</v>
      </c>
      <c r="AP16" s="26">
        <v>12</v>
      </c>
      <c r="AQ16" s="24">
        <f>SQRT((PI()*AO16)^2+AL16^2)*(AP16-2)+PI()*AO16*2+30</f>
        <v>8007.7145054509037</v>
      </c>
      <c r="AR16" s="25">
        <f>AQ16/100</f>
        <v>80.077145054509032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7">
        <v>8</v>
      </c>
      <c r="AL17" s="21" t="s">
        <v>18</v>
      </c>
      <c r="AM17" s="30">
        <f>($AH$3*100+3.5*2+AK18/10*2+0.8)*PI()/(AP17/2)</f>
        <v>18.145077568915596</v>
      </c>
      <c r="AN17" s="30">
        <f>($AH$3*100+20*2-3.5*2-AK19/10*2-0.8)*PI()/(AP17/2)</f>
        <v>19.934833383687955</v>
      </c>
      <c r="AO17" s="22" t="s">
        <v>18</v>
      </c>
      <c r="AP17" s="26">
        <v>66</v>
      </c>
      <c r="AQ17" s="24">
        <v>92</v>
      </c>
      <c r="AR17" s="25">
        <f>AQ17/100*AP17</f>
        <v>60.720000000000006</v>
      </c>
      <c r="AS17" s="25">
        <f>AR17</f>
        <v>60.720000000000006</v>
      </c>
      <c r="AT17" s="63">
        <f t="shared" si="0"/>
        <v>23.959142744302113</v>
      </c>
      <c r="AU17" s="127"/>
      <c r="AV17" s="129"/>
      <c r="AW17" s="28"/>
      <c r="AY17" s="48">
        <f>(AT17+AT18)/$AU$5</f>
        <v>188.83087063959394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8">
        <v>14</v>
      </c>
      <c r="AL18" s="24">
        <f>88/(AP18-2)</f>
        <v>7.333333333333333</v>
      </c>
      <c r="AM18" s="22" t="s">
        <v>18</v>
      </c>
      <c r="AN18" s="22" t="s">
        <v>18</v>
      </c>
      <c r="AO18" s="31">
        <f>$AH$3*100+3.5*2+AK18/10</f>
        <v>188.4</v>
      </c>
      <c r="AP18" s="26">
        <v>14</v>
      </c>
      <c r="AQ18" s="24">
        <f>SQRT((PI()*AO18)^2+AL18^2)*(AP18-2)+PI()*AO18*2+30</f>
        <v>8316.8099213702571</v>
      </c>
      <c r="AR18" s="25">
        <f>AQ18/100</f>
        <v>83.168099213702575</v>
      </c>
      <c r="AS18" s="108">
        <f>AR18+AR19</f>
        <v>176.53949371074378</v>
      </c>
      <c r="AT18" s="100">
        <f>AS18*(AK18/2000)^2*PI()*7850</f>
        <v>213.33272764462313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8">
        <v>14</v>
      </c>
      <c r="AL19" s="24">
        <f>88/(AP19-2)</f>
        <v>7.333333333333333</v>
      </c>
      <c r="AM19" s="22" t="s">
        <v>18</v>
      </c>
      <c r="AN19" s="22" t="s">
        <v>18</v>
      </c>
      <c r="AO19" s="31">
        <f>$AH$3*100+2*20-3.5*2-AK19/10</f>
        <v>211.6</v>
      </c>
      <c r="AP19" s="26">
        <v>14</v>
      </c>
      <c r="AQ19" s="24">
        <f>SQRT((PI()*AO19)^2+AL19^2)*(AP19-2)+PI()*AO19*2+30</f>
        <v>9337.1394497041219</v>
      </c>
      <c r="AR19" s="25">
        <f>AQ19/100</f>
        <v>93.371394497041223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7">
        <v>8</v>
      </c>
      <c r="AL20" s="21" t="s">
        <v>18</v>
      </c>
      <c r="AM20" s="30">
        <f>($AH$3*100+3.5*2+AK21/10*2+0.8)*PI()/(AP20/2)</f>
        <v>18.183157479868196</v>
      </c>
      <c r="AN20" s="30">
        <f>($AH$3*100+20*2-3.5*2-AK22/10*2-0.8)*PI()/(AP20/2)</f>
        <v>19.896753472735359</v>
      </c>
      <c r="AO20" s="22" t="s">
        <v>18</v>
      </c>
      <c r="AP20" s="26">
        <v>66</v>
      </c>
      <c r="AQ20" s="24">
        <v>92</v>
      </c>
      <c r="AR20" s="25">
        <f>AQ20/100*AP20</f>
        <v>60.720000000000006</v>
      </c>
      <c r="AS20" s="25">
        <f>AR20</f>
        <v>60.720000000000006</v>
      </c>
      <c r="AT20" s="63">
        <f t="shared" si="0"/>
        <v>23.959142744302113</v>
      </c>
      <c r="AU20" s="127"/>
      <c r="AV20" s="129"/>
      <c r="AY20" s="48">
        <f>(AT20+AT21)/$AU$5</f>
        <v>225.01749754355029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8">
        <v>16</v>
      </c>
      <c r="AL21" s="24">
        <f>88/(AP21-2)</f>
        <v>8</v>
      </c>
      <c r="AM21" s="22" t="s">
        <v>18</v>
      </c>
      <c r="AN21" s="22" t="s">
        <v>18</v>
      </c>
      <c r="AO21" s="31">
        <f>$AH$3*100+3.5*2+AK21/10</f>
        <v>188.6</v>
      </c>
      <c r="AP21" s="26">
        <v>13</v>
      </c>
      <c r="AQ21" s="24">
        <f>SQRT((PI()*AO21)^2+AL21^2)*(AP21-2)+PI()*AO21*2+30</f>
        <v>7733.150929438516</v>
      </c>
      <c r="AR21" s="25">
        <f>AQ21/100</f>
        <v>77.331509294385157</v>
      </c>
      <c r="AS21" s="108">
        <f>AR21+AR22</f>
        <v>163.9740585537821</v>
      </c>
      <c r="AT21" s="100">
        <f t="shared" si="0"/>
        <v>258.80618414048871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8">
        <v>16</v>
      </c>
      <c r="AL22" s="24">
        <f>88/(AP22-2)</f>
        <v>8</v>
      </c>
      <c r="AM22" s="22" t="s">
        <v>18</v>
      </c>
      <c r="AN22" s="22" t="s">
        <v>18</v>
      </c>
      <c r="AO22" s="31">
        <f>$AH$3*100+2*20-3.5*2-AK22/10</f>
        <v>211.4</v>
      </c>
      <c r="AP22" s="26">
        <v>13</v>
      </c>
      <c r="AQ22" s="24">
        <f>SQRT((PI()*AO22)^2+AL22^2)*(AP22-2)+PI()*AO22*2+30</f>
        <v>8664.2549259396947</v>
      </c>
      <c r="AR22" s="25">
        <f>AQ22/100</f>
        <v>86.642549259396944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7">
        <v>8</v>
      </c>
      <c r="AL23" s="21" t="s">
        <v>18</v>
      </c>
      <c r="AM23" s="30">
        <f>($AH$3*100+3.5*2+AK24/10*2+0.8)*PI()/(AP23/2)</f>
        <v>18.183157479868196</v>
      </c>
      <c r="AN23" s="30">
        <f>($AH$3*100+20*2-3.5*2-AK25/10*2-0.8)*PI()/(AP23/2)</f>
        <v>19.896753472735359</v>
      </c>
      <c r="AO23" s="22" t="s">
        <v>18</v>
      </c>
      <c r="AP23" s="26">
        <v>66</v>
      </c>
      <c r="AQ23" s="24">
        <v>92</v>
      </c>
      <c r="AR23" s="25">
        <f>AQ23/100*AP23</f>
        <v>60.720000000000006</v>
      </c>
      <c r="AS23" s="25">
        <f>AR23</f>
        <v>60.720000000000006</v>
      </c>
      <c r="AT23" s="63">
        <f t="shared" si="0"/>
        <v>23.959142744302113</v>
      </c>
      <c r="AU23" s="127"/>
      <c r="AV23" s="129"/>
      <c r="AY23" s="48">
        <f>(AT23+AT24)/$AU$5</f>
        <v>240.7996826076286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8">
        <v>16</v>
      </c>
      <c r="AL24" s="24">
        <f>88/(AP24-2)</f>
        <v>7.333333333333333</v>
      </c>
      <c r="AM24" s="22" t="s">
        <v>18</v>
      </c>
      <c r="AN24" s="22" t="s">
        <v>18</v>
      </c>
      <c r="AO24" s="31">
        <f>$AH$3*100+3.5*2+AK24/10</f>
        <v>188.6</v>
      </c>
      <c r="AP24" s="26">
        <v>14</v>
      </c>
      <c r="AQ24" s="24">
        <f>SQRT((PI()*AO24)^2+AL24^2)*(AP24-2)+PI()*AO24*2+30</f>
        <v>8325.6058027552463</v>
      </c>
      <c r="AR24" s="25">
        <f>AQ24/100</f>
        <v>83.256058027552456</v>
      </c>
      <c r="AS24" s="108">
        <f>AR24+AR25</f>
        <v>176.53949252199737</v>
      </c>
      <c r="AT24" s="100">
        <f t="shared" si="0"/>
        <v>278.63866280244991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8">
        <v>16</v>
      </c>
      <c r="AL25" s="24">
        <f>88/(AP25-2)</f>
        <v>7.333333333333333</v>
      </c>
      <c r="AM25" s="22" t="s">
        <v>18</v>
      </c>
      <c r="AN25" s="22" t="s">
        <v>18</v>
      </c>
      <c r="AO25" s="31">
        <f>$AH$3*100+2*20-3.5*2-AK25/10</f>
        <v>211.4</v>
      </c>
      <c r="AP25" s="26">
        <v>14</v>
      </c>
      <c r="AQ25" s="24">
        <f>SQRT((PI()*AO25)^2+AL25^2)*(AP25-2)+PI()*AO25*2+30</f>
        <v>9328.3434494444919</v>
      </c>
      <c r="AR25" s="25">
        <f>AQ25/100</f>
        <v>93.283434494444919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7">
        <v>8</v>
      </c>
      <c r="AL26" s="21" t="s">
        <v>18</v>
      </c>
      <c r="AM26" s="30">
        <f>($AH$3*100+3.5*2+AK27/10*2+0.8)*PI()/(AP26/2)</f>
        <v>18.221237390820804</v>
      </c>
      <c r="AN26" s="30">
        <f>($AH$3*100+20*2-3.5*2-AK28/10*2-0.8)*PI()/(AP26/2)</f>
        <v>19.858673561782751</v>
      </c>
      <c r="AO26" s="22" t="s">
        <v>18</v>
      </c>
      <c r="AP26" s="26">
        <v>66</v>
      </c>
      <c r="AQ26" s="24">
        <v>92</v>
      </c>
      <c r="AR26" s="25">
        <f>AQ26/100*AP26</f>
        <v>60.720000000000006</v>
      </c>
      <c r="AS26" s="25">
        <f>AR26</f>
        <v>60.720000000000006</v>
      </c>
      <c r="AT26" s="63">
        <f t="shared" si="0"/>
        <v>23.959142744302113</v>
      </c>
      <c r="AU26" s="127"/>
      <c r="AV26" s="129"/>
      <c r="AY26" s="48">
        <f>(AT26+AT27)/$AU$5</f>
        <v>279.72334080350129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8">
        <v>18</v>
      </c>
      <c r="AL27" s="24">
        <f>88/(AP27-2)</f>
        <v>8</v>
      </c>
      <c r="AM27" s="22" t="s">
        <v>18</v>
      </c>
      <c r="AN27" s="22" t="s">
        <v>18</v>
      </c>
      <c r="AO27" s="31">
        <f>$AH$3*100+3.5*2+AK27/10</f>
        <v>188.8</v>
      </c>
      <c r="AP27" s="26">
        <v>13</v>
      </c>
      <c r="AQ27" s="24">
        <f>SQRT((PI()*AO27)^2+AL27^2)*(AP27-2)+PI()*AO27*2+30</f>
        <v>7741.3184410928188</v>
      </c>
      <c r="AR27" s="25">
        <f>AQ27/100</f>
        <v>77.413184410928181</v>
      </c>
      <c r="AS27" s="108">
        <f>AR27+AR28</f>
        <v>163.97405727986251</v>
      </c>
      <c r="AT27" s="100">
        <f t="shared" si="0"/>
        <v>327.55157425804748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8">
        <v>18</v>
      </c>
      <c r="AL28" s="24">
        <f>88/(AP28-2)</f>
        <v>8</v>
      </c>
      <c r="AM28" s="22" t="s">
        <v>18</v>
      </c>
      <c r="AN28" s="22" t="s">
        <v>18</v>
      </c>
      <c r="AO28" s="31">
        <f>$AH$3*100+2*20-3.5*2-AK28/10</f>
        <v>211.2</v>
      </c>
      <c r="AP28" s="26">
        <v>13</v>
      </c>
      <c r="AQ28" s="24">
        <f>SQRT((PI()*AO28)^2+AL28^2)*(AP28-2)+PI()*AO28*2+30</f>
        <v>8656.087286893433</v>
      </c>
      <c r="AR28" s="25">
        <f>AQ28/100</f>
        <v>86.560872868934325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7">
        <v>8</v>
      </c>
      <c r="AL29" s="21" t="s">
        <v>18</v>
      </c>
      <c r="AM29" s="30">
        <f>($AH$3*100+3.5*2+AK30/10*2+0.8)*PI()/(AP29/2)</f>
        <v>18.221237390820804</v>
      </c>
      <c r="AN29" s="30">
        <f>($AH$3*100+20*2-3.5*2-AK31/10*2-0.8)*PI()/(AP29/2)</f>
        <v>19.858673561782751</v>
      </c>
      <c r="AO29" s="22" t="s">
        <v>18</v>
      </c>
      <c r="AP29" s="26">
        <v>66</v>
      </c>
      <c r="AQ29" s="24">
        <v>92</v>
      </c>
      <c r="AR29" s="25">
        <f>AQ29/100*AP29</f>
        <v>60.720000000000006</v>
      </c>
      <c r="AS29" s="25">
        <f>AR29</f>
        <v>60.720000000000006</v>
      </c>
      <c r="AT29" s="63">
        <f t="shared" si="0"/>
        <v>23.959142744302113</v>
      </c>
      <c r="AU29" s="127"/>
      <c r="AV29" s="129"/>
      <c r="AY29" s="48">
        <f>(AT29+AT30)/$AU$5</f>
        <v>299.69766894390727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8">
        <v>18</v>
      </c>
      <c r="AL30" s="24">
        <f>88/(AP30-2)</f>
        <v>7.333333333333333</v>
      </c>
      <c r="AM30" s="22" t="s">
        <v>18</v>
      </c>
      <c r="AN30" s="22" t="s">
        <v>18</v>
      </c>
      <c r="AO30" s="31">
        <f>$AH$3*100+3.5*2+AK30/10</f>
        <v>188.8</v>
      </c>
      <c r="AP30" s="26">
        <v>14</v>
      </c>
      <c r="AQ30" s="24">
        <f>SQRT((PI()*AO30)^2+AL30^2)*(AP30-2)+PI()*AO30*2+30</f>
        <v>8334.4016853647718</v>
      </c>
      <c r="AR30" s="25">
        <f>AQ30/100</f>
        <v>83.344016853647716</v>
      </c>
      <c r="AS30" s="108">
        <f>AR30+AR31</f>
        <v>176.53949135419197</v>
      </c>
      <c r="AT30" s="100">
        <f t="shared" si="0"/>
        <v>352.652055276564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9">
        <v>18</v>
      </c>
      <c r="AL31" s="35">
        <f>88/(AP31-2)</f>
        <v>7.333333333333333</v>
      </c>
      <c r="AM31" s="64" t="s">
        <v>18</v>
      </c>
      <c r="AN31" s="64" t="s">
        <v>18</v>
      </c>
      <c r="AO31" s="31">
        <f>$AH$3*100+2*20-3.5*2-AK31/10</f>
        <v>211.2</v>
      </c>
      <c r="AP31" s="39">
        <v>14</v>
      </c>
      <c r="AQ31" s="35">
        <f>SQRT((PI()*AO31)^2+AL31^2)*(AP31-2)+PI()*AO31*2+30</f>
        <v>9319.547450054426</v>
      </c>
      <c r="AR31" s="38">
        <f>AQ31/100</f>
        <v>93.195474500544265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21.475029782038803</v>
      </c>
      <c r="AN33" s="30"/>
      <c r="AO33" s="31">
        <f>$S$3*100+3.5*2+AK33/10</f>
        <v>188.8</v>
      </c>
      <c r="AP33" s="26">
        <v>13</v>
      </c>
      <c r="AQ33" s="24">
        <f>SQRT((PI()*AO33)^2+AL33^2)*(AP33-2)+PI()*AO33*2+30</f>
        <v>7741.3736128247574</v>
      </c>
      <c r="AR33" s="25">
        <f>AQ33/100</f>
        <v>77.413736128247578</v>
      </c>
      <c r="AS33" s="108">
        <f>AR33+AR34</f>
        <v>159.07456692670064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22.956066318731132</v>
      </c>
      <c r="AN34" s="30"/>
      <c r="AO34" s="31">
        <f>$S$3*100+2*14-3.5*2-AK34/10</f>
        <v>199.2</v>
      </c>
      <c r="AP34" s="26">
        <v>13</v>
      </c>
      <c r="AQ34" s="24">
        <f>SQRT((PI()*AO34)^2+AL34^2)*(AP34-2)+PI()*AO34*2+30</f>
        <v>8166.083079845308</v>
      </c>
      <c r="AR34" s="25">
        <f>AQ34/100</f>
        <v>81.660830798453077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21.475029782038803</v>
      </c>
      <c r="AN36" s="30"/>
      <c r="AO36" s="31">
        <f>$S$3*100+3.5*2+AK36/10</f>
        <v>188.8</v>
      </c>
      <c r="AP36" s="26">
        <v>15</v>
      </c>
      <c r="AQ36" s="24">
        <f>SQRT((PI()*AO36)^2+AL36^2)*(AP36-2)+PI()*AO36*2+30</f>
        <v>8927.5392213593859</v>
      </c>
      <c r="AR36" s="25">
        <f>AQ36/100</f>
        <v>89.275392213593861</v>
      </c>
      <c r="AS36" s="108">
        <f>AR36+AR37</f>
        <v>183.4513824497441</v>
      </c>
      <c r="AT36" s="108" t="e">
        <f>AS36*#REF!</f>
        <v>#REF!</v>
      </c>
      <c r="AU36" s="52"/>
      <c r="AV36" s="53"/>
      <c r="AY36" s="48"/>
    </row>
    <row r="37" spans="13:51" ht="23.1" hidden="1" customHeight="1" x14ac:dyDescent="0.15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22.956066318731132</v>
      </c>
      <c r="AN37" s="36"/>
      <c r="AO37" s="37">
        <f>$S$3*100+2*14-3.5*2-AK37/10</f>
        <v>199.2</v>
      </c>
      <c r="AP37" s="39">
        <v>15</v>
      </c>
      <c r="AQ37" s="35">
        <f>SQRT((PI()*AO37)^2+AL37^2)*(AP37-2)+PI()*AO37*2+30</f>
        <v>9417.5990236150246</v>
      </c>
      <c r="AR37" s="38">
        <f>AQ37/100</f>
        <v>94.175990236150241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AI35:AI37"/>
    <mergeCell ref="AS36:AS37"/>
    <mergeCell ref="AT36:AT37"/>
    <mergeCell ref="AS30:AS31"/>
    <mergeCell ref="AT30:AT31"/>
    <mergeCell ref="AI32:AI34"/>
    <mergeCell ref="AS33:AS34"/>
    <mergeCell ref="AT33:AT34"/>
    <mergeCell ref="AS24:AS25"/>
    <mergeCell ref="AT24:AT25"/>
    <mergeCell ref="D26:D28"/>
    <mergeCell ref="AI26:AI28"/>
    <mergeCell ref="M27:M28"/>
    <mergeCell ref="N27:N28"/>
    <mergeCell ref="O27:O28"/>
    <mergeCell ref="AS27:AS28"/>
    <mergeCell ref="AT27:AT28"/>
    <mergeCell ref="AS18:AS19"/>
    <mergeCell ref="AT18:AT19"/>
    <mergeCell ref="D20:D22"/>
    <mergeCell ref="AI20:AI22"/>
    <mergeCell ref="M21:M22"/>
    <mergeCell ref="N21:N22"/>
    <mergeCell ref="O21:O22"/>
    <mergeCell ref="AS21:AS22"/>
    <mergeCell ref="AT21:AT22"/>
    <mergeCell ref="Q17:Q28"/>
    <mergeCell ref="C17:C28"/>
    <mergeCell ref="D17:D19"/>
    <mergeCell ref="N17:N19"/>
    <mergeCell ref="P17:P28"/>
    <mergeCell ref="D23:D25"/>
    <mergeCell ref="M18:M19"/>
    <mergeCell ref="O18:O19"/>
    <mergeCell ref="M24:M25"/>
    <mergeCell ref="N24:N25"/>
    <mergeCell ref="O24:O25"/>
    <mergeCell ref="AT12:AT13"/>
    <mergeCell ref="D14:D16"/>
    <mergeCell ref="AI14:AI16"/>
    <mergeCell ref="M15:M16"/>
    <mergeCell ref="N15:N16"/>
    <mergeCell ref="O15:O16"/>
    <mergeCell ref="AS15:AS16"/>
    <mergeCell ref="AT15:AT16"/>
    <mergeCell ref="D11:D13"/>
    <mergeCell ref="M12:M13"/>
    <mergeCell ref="N12:N13"/>
    <mergeCell ref="O12:O13"/>
    <mergeCell ref="AS12:AS13"/>
    <mergeCell ref="D8:D10"/>
    <mergeCell ref="AI8:AI10"/>
    <mergeCell ref="M9:M10"/>
    <mergeCell ref="N9:N10"/>
    <mergeCell ref="O9:O10"/>
    <mergeCell ref="AU5:AU31"/>
    <mergeCell ref="AV5:AV31"/>
    <mergeCell ref="M6:M7"/>
    <mergeCell ref="O6:O7"/>
    <mergeCell ref="AD6:AD7"/>
    <mergeCell ref="AE6:AE7"/>
    <mergeCell ref="AS6:AS7"/>
    <mergeCell ref="AT6:AT7"/>
    <mergeCell ref="AS9:AS10"/>
    <mergeCell ref="AT9:AT10"/>
    <mergeCell ref="AF5:AF7"/>
    <mergeCell ref="AG5:AG7"/>
    <mergeCell ref="AH5:AH31"/>
    <mergeCell ref="AI5:AI7"/>
    <mergeCell ref="AI29:AI31"/>
    <mergeCell ref="AI11:AI13"/>
    <mergeCell ref="AI17:AI19"/>
    <mergeCell ref="AI23:AI25"/>
    <mergeCell ref="C3:Q3"/>
    <mergeCell ref="S3:AG3"/>
    <mergeCell ref="AH3:AV3"/>
    <mergeCell ref="C5:C16"/>
    <mergeCell ref="D5:D7"/>
    <mergeCell ref="N5:N7"/>
    <mergeCell ref="P5:P16"/>
    <mergeCell ref="Q5:Q16"/>
    <mergeCell ref="S5:S7"/>
    <mergeCell ref="T5:T7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AR8:AR31" formula="1"/>
    <ignoredError sqref="AH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P19"/>
  <sheetViews>
    <sheetView showGridLines="0" workbookViewId="0">
      <selection activeCell="D19" sqref="D19"/>
    </sheetView>
  </sheetViews>
  <sheetFormatPr defaultRowHeight="14.25" x14ac:dyDescent="0.15"/>
  <cols>
    <col min="1" max="1" width="1.125" customWidth="1"/>
    <col min="2" max="2" width="2.25" customWidth="1"/>
    <col min="3" max="3" width="9.125" customWidth="1"/>
    <col min="4" max="4" width="11.25" customWidth="1"/>
    <col min="5" max="5" width="10.5" customWidth="1"/>
    <col min="6" max="9" width="7.625" customWidth="1"/>
    <col min="10" max="10" width="1.5" customWidth="1"/>
    <col min="11" max="11" width="1.375" customWidth="1"/>
    <col min="12" max="12" width="0.625" customWidth="1"/>
  </cols>
  <sheetData>
    <row r="1" spans="2:16" ht="3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9.75" customHeight="1" x14ac:dyDescent="0.15">
      <c r="B2" s="1"/>
      <c r="C2" s="2"/>
      <c r="D2" s="2"/>
      <c r="E2" s="4"/>
      <c r="F2" s="1"/>
      <c r="G2" s="4"/>
      <c r="H2" s="4"/>
      <c r="I2" s="4"/>
      <c r="J2" s="1"/>
      <c r="K2" s="1"/>
    </row>
    <row r="3" spans="2:16" ht="15" customHeight="1" x14ac:dyDescent="0.15">
      <c r="B3" s="1"/>
      <c r="C3" s="2"/>
      <c r="D3" s="2"/>
      <c r="E3" s="4"/>
      <c r="F3" s="1"/>
      <c r="G3" s="4"/>
      <c r="H3" s="4"/>
      <c r="I3" s="4"/>
      <c r="J3" s="1"/>
      <c r="K3" s="1"/>
    </row>
    <row r="4" spans="2:16" ht="15" customHeight="1" thickBot="1" x14ac:dyDescent="0.2">
      <c r="B4" s="1"/>
      <c r="I4" s="4"/>
      <c r="J4" s="1"/>
      <c r="K4" s="1"/>
    </row>
    <row r="5" spans="2:16" ht="60" customHeight="1" x14ac:dyDescent="0.15">
      <c r="B5" s="3"/>
      <c r="C5" s="68" t="s">
        <v>43</v>
      </c>
      <c r="D5" s="69" t="s">
        <v>44</v>
      </c>
      <c r="E5" s="69" t="s">
        <v>45</v>
      </c>
      <c r="F5" s="69" t="s">
        <v>46</v>
      </c>
      <c r="G5" s="70" t="s">
        <v>47</v>
      </c>
      <c r="H5" s="5"/>
      <c r="I5" s="5"/>
    </row>
    <row r="6" spans="2:16" ht="15" customHeight="1" x14ac:dyDescent="0.15">
      <c r="B6" s="1"/>
      <c r="C6" s="147">
        <v>1.5</v>
      </c>
      <c r="D6" s="149">
        <v>20</v>
      </c>
      <c r="E6" s="66">
        <v>100</v>
      </c>
      <c r="F6" s="66">
        <f t="shared" ref="F6:F13" si="0">E6-20</f>
        <v>80</v>
      </c>
      <c r="G6" s="67">
        <f>E6+150+20-60</f>
        <v>210</v>
      </c>
      <c r="H6" s="1"/>
      <c r="I6" s="1"/>
    </row>
    <row r="7" spans="2:16" ht="15" customHeight="1" x14ac:dyDescent="0.15">
      <c r="B7" s="1"/>
      <c r="C7" s="147"/>
      <c r="D7" s="149"/>
      <c r="E7" s="66">
        <v>125</v>
      </c>
      <c r="F7" s="66">
        <f t="shared" si="0"/>
        <v>105</v>
      </c>
      <c r="G7" s="67">
        <f>E7+150+20-60</f>
        <v>235</v>
      </c>
      <c r="H7" s="1"/>
      <c r="I7" s="1"/>
    </row>
    <row r="8" spans="2:16" ht="15" customHeight="1" x14ac:dyDescent="0.15">
      <c r="B8" s="1"/>
      <c r="C8" s="147"/>
      <c r="D8" s="149"/>
      <c r="E8" s="66">
        <v>150</v>
      </c>
      <c r="F8" s="66">
        <f t="shared" si="0"/>
        <v>130</v>
      </c>
      <c r="G8" s="67">
        <f>E8+150+20-60</f>
        <v>260</v>
      </c>
      <c r="H8" s="1"/>
      <c r="I8" s="1"/>
    </row>
    <row r="9" spans="2:16" ht="15" customHeight="1" x14ac:dyDescent="0.15">
      <c r="B9" s="1"/>
      <c r="C9" s="147"/>
      <c r="D9" s="149"/>
      <c r="E9" s="66">
        <v>175</v>
      </c>
      <c r="F9" s="66">
        <f t="shared" si="0"/>
        <v>155</v>
      </c>
      <c r="G9" s="67">
        <f>E9+150+20-60</f>
        <v>285</v>
      </c>
      <c r="H9" s="1"/>
      <c r="I9" s="1"/>
    </row>
    <row r="10" spans="2:16" ht="15" customHeight="1" x14ac:dyDescent="0.15">
      <c r="B10" s="1"/>
      <c r="C10" s="147">
        <v>1.8</v>
      </c>
      <c r="D10" s="149">
        <v>20</v>
      </c>
      <c r="E10" s="66">
        <v>100</v>
      </c>
      <c r="F10" s="66">
        <f t="shared" si="0"/>
        <v>80</v>
      </c>
      <c r="G10" s="67">
        <f>E10+180+20-60</f>
        <v>240</v>
      </c>
      <c r="H10" s="1"/>
      <c r="I10" s="1"/>
    </row>
    <row r="11" spans="2:16" ht="15" customHeight="1" x14ac:dyDescent="0.15">
      <c r="B11" s="1"/>
      <c r="C11" s="147"/>
      <c r="D11" s="149"/>
      <c r="E11" s="66">
        <v>125</v>
      </c>
      <c r="F11" s="66">
        <f t="shared" si="0"/>
        <v>105</v>
      </c>
      <c r="G11" s="67">
        <f>E11+180+20-60</f>
        <v>265</v>
      </c>
      <c r="H11" s="1"/>
      <c r="I11" s="1"/>
    </row>
    <row r="12" spans="2:16" ht="15" customHeight="1" x14ac:dyDescent="0.15">
      <c r="B12" s="1"/>
      <c r="C12" s="147"/>
      <c r="D12" s="149"/>
      <c r="E12" s="66">
        <v>150</v>
      </c>
      <c r="F12" s="66">
        <f t="shared" si="0"/>
        <v>130</v>
      </c>
      <c r="G12" s="67">
        <f>E12+180+20-60</f>
        <v>290</v>
      </c>
      <c r="H12" s="1"/>
      <c r="I12" s="1"/>
    </row>
    <row r="13" spans="2:16" ht="15" customHeight="1" x14ac:dyDescent="0.15">
      <c r="B13" s="1"/>
      <c r="C13" s="148"/>
      <c r="D13" s="150"/>
      <c r="E13" s="80">
        <v>175</v>
      </c>
      <c r="F13" s="80">
        <f t="shared" si="0"/>
        <v>155</v>
      </c>
      <c r="G13" s="81">
        <f>E13+180+20-60</f>
        <v>315</v>
      </c>
      <c r="H13" s="1"/>
      <c r="I13" s="1"/>
    </row>
    <row r="14" spans="2:16" x14ac:dyDescent="0.15">
      <c r="C14" s="151">
        <v>1.25</v>
      </c>
      <c r="D14" s="154">
        <v>18</v>
      </c>
      <c r="E14" s="66">
        <v>100</v>
      </c>
      <c r="F14" s="82">
        <f>E14-20</f>
        <v>80</v>
      </c>
      <c r="G14" s="83">
        <f>E14+C14*100+D14-60</f>
        <v>183</v>
      </c>
    </row>
    <row r="15" spans="2:16" x14ac:dyDescent="0.15">
      <c r="C15" s="152"/>
      <c r="D15" s="154"/>
      <c r="E15" s="66">
        <v>125</v>
      </c>
      <c r="F15" s="82">
        <f>E15-20</f>
        <v>105</v>
      </c>
      <c r="G15" s="83">
        <f>E15+C14*100+D14-60</f>
        <v>208</v>
      </c>
    </row>
    <row r="16" spans="2:16" x14ac:dyDescent="0.15">
      <c r="C16" s="152"/>
      <c r="D16" s="154"/>
      <c r="E16" s="66">
        <v>150</v>
      </c>
      <c r="F16" s="82">
        <f>E16-20</f>
        <v>130</v>
      </c>
      <c r="G16" s="83">
        <f>E16+C14*100+D14-60</f>
        <v>233</v>
      </c>
    </row>
    <row r="17" spans="3:7" ht="15" thickBot="1" x14ac:dyDescent="0.2">
      <c r="C17" s="153"/>
      <c r="D17" s="155"/>
      <c r="E17" s="84">
        <v>175</v>
      </c>
      <c r="F17" s="84">
        <f>E17-20</f>
        <v>155</v>
      </c>
      <c r="G17" s="85">
        <f>E17+C14*100+D14-60</f>
        <v>258</v>
      </c>
    </row>
    <row r="19" spans="3:7" x14ac:dyDescent="0.15">
      <c r="G19" s="65"/>
    </row>
  </sheetData>
  <mergeCells count="6">
    <mergeCell ref="C10:C13"/>
    <mergeCell ref="D10:D13"/>
    <mergeCell ref="C6:C9"/>
    <mergeCell ref="D6:D9"/>
    <mergeCell ref="C14:C17"/>
    <mergeCell ref="D14:D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51"/>
  </sheetPr>
  <dimension ref="C2:BC52"/>
  <sheetViews>
    <sheetView showGridLines="0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1.25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57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18</v>
      </c>
      <c r="AI5" s="111">
        <v>5</v>
      </c>
      <c r="AJ5" s="23">
        <v>1</v>
      </c>
      <c r="AK5" s="76">
        <v>8</v>
      </c>
      <c r="AL5" s="164">
        <f>($AH$3*100+2*$AH$5)*TAN(AI5*PI()/180)+60</f>
        <v>74.08567482767377</v>
      </c>
      <c r="AM5" s="30">
        <f>($AH$3*100+3.5*2+AK6/10*2+0.8)*PI()/(AT5/2)</f>
        <v>16.939467588156166</v>
      </c>
      <c r="AN5" s="30">
        <f>($AH$3*100+$AH$5*2-3.5*2-AK7/10*2-0.8)*PI()/(AT5/2)</f>
        <v>19.000352368911066</v>
      </c>
      <c r="AO5" s="22" t="s">
        <v>18</v>
      </c>
      <c r="AP5" s="22" t="s">
        <v>18</v>
      </c>
      <c r="AQ5" s="22" t="s">
        <v>18</v>
      </c>
      <c r="AR5" s="30">
        <f>AL5-8</f>
        <v>66.08567482767377</v>
      </c>
      <c r="AS5" s="30">
        <f>52</f>
        <v>52</v>
      </c>
      <c r="AT5" s="26">
        <v>50</v>
      </c>
      <c r="AU5" s="24">
        <f>(AR5+AS5)/2</f>
        <v>59.042837413836885</v>
      </c>
      <c r="AV5" s="25">
        <f>AU5/100*AT5</f>
        <v>29.521418706918446</v>
      </c>
      <c r="AW5" s="63">
        <f>AV5*0.395</f>
        <v>11.660960389232788</v>
      </c>
      <c r="AX5" s="127">
        <f>PI()*((AH$3+AH$5/100*2)^2-AH$3^2)/4*(60+AL5)/200</f>
        <v>0.54213918886445112</v>
      </c>
      <c r="AY5" s="165">
        <f>AX5*26*100</f>
        <v>1409.5618910475728</v>
      </c>
      <c r="AZ5" s="28"/>
      <c r="BB5" s="98">
        <f>(AW5+AW6)/AX5</f>
        <v>73.444427203732445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133</v>
      </c>
      <c r="AP6" s="24">
        <f>(AL5-11)/(AT6-2)</f>
        <v>21.028558275891257</v>
      </c>
      <c r="AQ6" s="24">
        <f>49/(AT6-2)</f>
        <v>16.333333333333332</v>
      </c>
      <c r="AR6" s="22" t="s">
        <v>18</v>
      </c>
      <c r="AS6" s="22" t="s">
        <v>18</v>
      </c>
      <c r="AT6" s="26">
        <v>5</v>
      </c>
      <c r="AU6" s="24">
        <f>SQRT((PI()*(AO6+AO6/COS($AI$5*PI()/180))/2)^2+(AP6/2+AQ6/2)^2)*(AT6-2)+PI()*(AO6+AO6/COS($AI$5*PI()/180))+30</f>
        <v>2124.3990452598064</v>
      </c>
      <c r="AV6" s="25">
        <f>AU6/100</f>
        <v>21.243990452598062</v>
      </c>
      <c r="AW6" s="100">
        <f>(AV6+AV7)*0.617</f>
        <v>28.15614180161295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153</v>
      </c>
      <c r="AP7" s="24">
        <f>(AL5-11)/(AT7-2)</f>
        <v>21.028558275891257</v>
      </c>
      <c r="AQ7" s="24">
        <f>49/(AT7-2)</f>
        <v>16.333333333333332</v>
      </c>
      <c r="AR7" s="22" t="s">
        <v>18</v>
      </c>
      <c r="AS7" s="22" t="s">
        <v>18</v>
      </c>
      <c r="AT7" s="26">
        <v>5</v>
      </c>
      <c r="AU7" s="24">
        <f>SQRT((PI()*(AO7+AO7/COS($AI$5*PI()/180))/2)^2+(AP7/2+AQ7/2)^2)*(AT7-2)+PI()*(AO7+AO7/COS($AI$5*PI()/180))+30</f>
        <v>2438.9950879027465</v>
      </c>
      <c r="AV7" s="25">
        <f>AU7/100</f>
        <v>24.389950879027467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88.388643894062852</v>
      </c>
      <c r="AM8" s="30">
        <f>($AH$3*100+3.5*2+AK9/10*2+0.8)*PI()/(AT8/2)</f>
        <v>16.939467588156166</v>
      </c>
      <c r="AN8" s="30">
        <f>($AH$3*100+$AH$5*2-3.5*2-AK10/10*2-0.8)*PI()/(AT8/2)</f>
        <v>19.000352368911066</v>
      </c>
      <c r="AO8" s="22" t="s">
        <v>18</v>
      </c>
      <c r="AP8" s="22" t="s">
        <v>18</v>
      </c>
      <c r="AQ8" s="22" t="s">
        <v>18</v>
      </c>
      <c r="AR8" s="30">
        <f>AL8-8</f>
        <v>80.388643894062852</v>
      </c>
      <c r="AS8" s="30">
        <f>52</f>
        <v>52</v>
      </c>
      <c r="AT8" s="26">
        <v>50</v>
      </c>
      <c r="AU8" s="24">
        <f>(AR8+AS8)/2</f>
        <v>66.194321947031426</v>
      </c>
      <c r="AV8" s="25">
        <f>AU8/100*AT8</f>
        <v>33.097160973515713</v>
      </c>
      <c r="AW8" s="63">
        <f>AV8*0.395</f>
        <v>13.073378584538707</v>
      </c>
      <c r="AX8" s="127">
        <f>PI()*((AH$3+AH$5/100*2)^2-AH$3^2)/4*(60+AL8)/200</f>
        <v>0.59996937883792278</v>
      </c>
      <c r="AY8" s="165">
        <f>AX8*26*100</f>
        <v>1559.9203849785993</v>
      </c>
      <c r="AZ8" s="28"/>
      <c r="BB8" s="98">
        <f>(AW8+AW9)/AX8</f>
        <v>68.993834815434369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133</v>
      </c>
      <c r="AP9" s="24">
        <f>(AL8-11)/(AT9-2)</f>
        <v>25.796214631354285</v>
      </c>
      <c r="AQ9" s="24">
        <f>49/(AT9-2)</f>
        <v>16.333333333333332</v>
      </c>
      <c r="AR9" s="22" t="s">
        <v>18</v>
      </c>
      <c r="AS9" s="22" t="s">
        <v>18</v>
      </c>
      <c r="AT9" s="26">
        <v>5</v>
      </c>
      <c r="AU9" s="24">
        <f>SQRT((PI()*(AO9+AO9/COS($AI$8*PI()/180))/2)^2+(AP9/2+AQ9/2)^2)*(AT9-2)+PI()*(AO9+AO9/COS($AI$8*PI()/180))+30</f>
        <v>2136.8532117165296</v>
      </c>
      <c r="AV9" s="25">
        <f>AU9/100</f>
        <v>21.368532117165294</v>
      </c>
      <c r="AW9" s="100">
        <f>(AV9+AV10)*0.617</f>
        <v>28.320809633323702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153</v>
      </c>
      <c r="AP10" s="24">
        <f>(AL8-11)/(AT10-2)</f>
        <v>25.796214631354285</v>
      </c>
      <c r="AQ10" s="24">
        <f>49/(AT10-2)</f>
        <v>16.333333333333332</v>
      </c>
      <c r="AR10" s="22" t="s">
        <v>18</v>
      </c>
      <c r="AS10" s="22" t="s">
        <v>18</v>
      </c>
      <c r="AT10" s="26">
        <v>5</v>
      </c>
      <c r="AU10" s="24">
        <f>SQRT((PI()*(AO10+AO10/COS($AI$8*PI()/180))/2)^2+(AP10/2+AQ10/2)^2)*(AT10-2)+PI()*(AO10+AO10/COS($AI$8*PI()/180))+30</f>
        <v>2453.2293868772631</v>
      </c>
      <c r="AV10" s="25">
        <f>AU10/100</f>
        <v>24.53229386877263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103.13981998141075</v>
      </c>
      <c r="AM11" s="30">
        <f>($AH$3*100+3.5*2+AK12/10*2+0.8)*PI()/(AT11/2)</f>
        <v>16.939467588156166</v>
      </c>
      <c r="AN11" s="30">
        <f>($AH$3*100+$AH$5*2-3.5*2-AK13/10*2-0.8)*PI()/(AT11/2)</f>
        <v>19.000352368911066</v>
      </c>
      <c r="AO11" s="22" t="s">
        <v>18</v>
      </c>
      <c r="AP11" s="22" t="s">
        <v>18</v>
      </c>
      <c r="AQ11" s="22" t="s">
        <v>18</v>
      </c>
      <c r="AR11" s="30">
        <f>AL11-8</f>
        <v>95.139819981410753</v>
      </c>
      <c r="AS11" s="30">
        <f>52</f>
        <v>52</v>
      </c>
      <c r="AT11" s="26">
        <v>50</v>
      </c>
      <c r="AU11" s="24">
        <f>(AR11+AS11)/2</f>
        <v>73.569909990705384</v>
      </c>
      <c r="AV11" s="25">
        <f>AU11/100*AT11</f>
        <v>36.784954995352692</v>
      </c>
      <c r="AW11" s="63">
        <f>AV11*0.395</f>
        <v>14.530057223164313</v>
      </c>
      <c r="AX11" s="127">
        <f>PI()*((AH$3+AH$5/100*2)^2-AH$3^2)/4*(60+AL11)/200</f>
        <v>0.65961177277052907</v>
      </c>
      <c r="AY11" s="165">
        <f>AX11*26*100</f>
        <v>1714.9906092033757</v>
      </c>
      <c r="AZ11" s="28"/>
      <c r="BB11" s="98">
        <f>(AW11+AW12)/AX11</f>
        <v>65.387318459224275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133</v>
      </c>
      <c r="AP12" s="24">
        <f>(AL11-11)/(AT12-2)</f>
        <v>30.713273327136918</v>
      </c>
      <c r="AQ12" s="24">
        <f>49/(AT12-2)</f>
        <v>16.333333333333332</v>
      </c>
      <c r="AR12" s="22" t="s">
        <v>18</v>
      </c>
      <c r="AS12" s="22" t="s">
        <v>18</v>
      </c>
      <c r="AT12" s="26">
        <v>5</v>
      </c>
      <c r="AU12" s="24">
        <f>SQRT((PI()*(AO12+AO12/COS($AI$11*PI()/180))/2)^2+(AP12/2+AQ12/2)^2)*(AT12-2)+PI()*(AO12+AO12/COS($AI$11*PI()/180))+30</f>
        <v>2157.9584595254382</v>
      </c>
      <c r="AV12" s="25">
        <f>AU12/100</f>
        <v>21.579584595254381</v>
      </c>
      <c r="AW12" s="100">
        <f>(AV12+AV13)*0.617</f>
        <v>28.60018782243575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153</v>
      </c>
      <c r="AP13" s="24">
        <f>(AL11-11)/(AT13-2)</f>
        <v>30.713273327136918</v>
      </c>
      <c r="AQ13" s="24">
        <f>49/(AT13-2)</f>
        <v>16.333333333333332</v>
      </c>
      <c r="AR13" s="22" t="s">
        <v>18</v>
      </c>
      <c r="AS13" s="22" t="s">
        <v>18</v>
      </c>
      <c r="AT13" s="26">
        <v>5</v>
      </c>
      <c r="AU13" s="24">
        <f>SQRT((PI()*(AO13+AO13/COS($AI$11*PI()/180))/2)^2+(AP13/2+AQ13/2)^2)*(AT13-2)+PI()*(AO13+AO13/COS($AI$11*PI()/180))+30</f>
        <v>2477.4042345484277</v>
      </c>
      <c r="AV13" s="25">
        <f>AU13/100</f>
        <v>24.774042345484276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118.59920771685859</v>
      </c>
      <c r="AM14" s="30">
        <f>($AH$3*100+3.5*2+AK15/10*2+0.8)*PI()/(AT14/2)</f>
        <v>16.939467588156166</v>
      </c>
      <c r="AN14" s="30">
        <f>($AH$3*100+$AH$5*2-3.5*2-AK16/10*2-0.8)*PI()/(AT14/2)</f>
        <v>19.000352368911066</v>
      </c>
      <c r="AO14" s="22" t="s">
        <v>18</v>
      </c>
      <c r="AP14" s="22" t="s">
        <v>18</v>
      </c>
      <c r="AQ14" s="22" t="s">
        <v>18</v>
      </c>
      <c r="AR14" s="30">
        <f>AL14-8</f>
        <v>110.59920771685859</v>
      </c>
      <c r="AS14" s="30">
        <f>52</f>
        <v>52</v>
      </c>
      <c r="AT14" s="26">
        <v>50</v>
      </c>
      <c r="AU14" s="24">
        <f>(AR14+AS14)/2</f>
        <v>81.299603858429293</v>
      </c>
      <c r="AV14" s="25">
        <f>AU14/100*AT14</f>
        <v>40.649801929214647</v>
      </c>
      <c r="AW14" s="63">
        <f>AV14*0.395</f>
        <v>16.056671762039787</v>
      </c>
      <c r="AX14" s="127">
        <f>PI()*((AH$3+AH$5/100*2)^2-AH$3^2)/4*(60+AL14)/200</f>
        <v>0.72211762910460908</v>
      </c>
      <c r="AY14" s="165">
        <f>AX14*26*100</f>
        <v>1877.5058356719835</v>
      </c>
      <c r="AZ14" s="28"/>
      <c r="BB14" s="98">
        <f>(AW14+AW15)/AX14</f>
        <v>70.316815517309536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133</v>
      </c>
      <c r="AP15" s="24">
        <f>(AL14-11)/(AT15-2)</f>
        <v>26.899801929214647</v>
      </c>
      <c r="AQ15" s="24">
        <f>49/(AT15-2)</f>
        <v>12.25</v>
      </c>
      <c r="AR15" s="22" t="s">
        <v>18</v>
      </c>
      <c r="AS15" s="22" t="s">
        <v>18</v>
      </c>
      <c r="AT15" s="26">
        <v>6</v>
      </c>
      <c r="AU15" s="24">
        <f>SQRT((PI()*(AO15+AO15/COS($AI$14*PI()/180))/2)^2+(AP15/2+AQ15/2)^2)*(AT15-2)+PI()*(AO15+AO15/COS($AI$14*PI()/180))+30</f>
        <v>2619.2136646178296</v>
      </c>
      <c r="AV15" s="25">
        <f>AU15/100</f>
        <v>26.192136646178298</v>
      </c>
      <c r="AW15" s="100">
        <f>(AV15+AV16)*0.617</f>
        <v>34.720340345505953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153</v>
      </c>
      <c r="AP16" s="24">
        <f>(AL14-11)/(AT16-2)</f>
        <v>26.899801929214647</v>
      </c>
      <c r="AQ16" s="24">
        <f>49/(AT16-2)</f>
        <v>12.25</v>
      </c>
      <c r="AR16" s="22" t="s">
        <v>18</v>
      </c>
      <c r="AS16" s="22" t="s">
        <v>18</v>
      </c>
      <c r="AT16" s="26">
        <v>6</v>
      </c>
      <c r="AU16" s="24">
        <f>SQRT((PI()*(AO16+AO16/COS($AI$14*PI()/180))/2)^2+(AP16/2+AQ16/2)^2)*(AT16-2)+PI()*(AO16+AO16/COS($AI$14*PI()/180))+30</f>
        <v>3008.0700218499105</v>
      </c>
      <c r="AV16" s="25">
        <f>AU16/100</f>
        <v>30.080700218499103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135.07553296295475</v>
      </c>
      <c r="AM17" s="30">
        <f>($AH$3*100+3.5*2+AK18/10*2+0.8)*PI()/(AT17/2)</f>
        <v>16.939467588156166</v>
      </c>
      <c r="AN17" s="30">
        <f>($AH$3*100+$AH$5*2-3.5*2-AK19/10*2-0.8)*PI()/(AT17/2)</f>
        <v>19.000352368911066</v>
      </c>
      <c r="AO17" s="22" t="s">
        <v>18</v>
      </c>
      <c r="AP17" s="22" t="s">
        <v>18</v>
      </c>
      <c r="AQ17" s="22" t="s">
        <v>18</v>
      </c>
      <c r="AR17" s="30">
        <f>AL17-8</f>
        <v>127.07553296295475</v>
      </c>
      <c r="AS17" s="30">
        <f>52</f>
        <v>52</v>
      </c>
      <c r="AT17" s="26">
        <v>50</v>
      </c>
      <c r="AU17" s="24">
        <f>(AR17+AS17)/2</f>
        <v>89.537766481477377</v>
      </c>
      <c r="AV17" s="25">
        <f>AU17/100*AT17</f>
        <v>44.768883240738688</v>
      </c>
      <c r="AW17" s="63">
        <f>AV17*0.395</f>
        <v>17.683708880091782</v>
      </c>
      <c r="AX17" s="127">
        <f>PI()*((AH$3+AH$5/100*2)^2-AH$3^2)/4*(60+AL17)/200</f>
        <v>0.78873519743072151</v>
      </c>
      <c r="AY17" s="165">
        <f>AX17*26*100</f>
        <v>2050.7115133198758</v>
      </c>
      <c r="AZ17" s="28"/>
      <c r="BB17" s="98">
        <f>(AW17+AW18)/AX17</f>
        <v>67.272339773521068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133</v>
      </c>
      <c r="AP18" s="24">
        <f>(AL17-11)/(AT18-2)</f>
        <v>31.018883240738688</v>
      </c>
      <c r="AQ18" s="24">
        <f>49/(AT18-2)</f>
        <v>12.25</v>
      </c>
      <c r="AR18" s="22" t="s">
        <v>18</v>
      </c>
      <c r="AS18" s="22" t="s">
        <v>18</v>
      </c>
      <c r="AT18" s="26">
        <v>6</v>
      </c>
      <c r="AU18" s="24">
        <f>SQRT((PI()*(AO18+AO18/COS($AI$17*PI()/180))/2)^2+(AP18/2+AQ18/2)^2)*(AT18-2)+PI()*(AO18+AO18/COS($AI$17*PI()/180))+30</f>
        <v>2668.7036609225306</v>
      </c>
      <c r="AV18" s="25">
        <f>AU18/100</f>
        <v>26.687036609225306</v>
      </c>
      <c r="AW18" s="100">
        <f>(AV18+AV19)*0.617</f>
        <v>35.376353312802934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153</v>
      </c>
      <c r="AP19" s="24">
        <f>(AL17-11)/(AT19-2)</f>
        <v>31.018883240738688</v>
      </c>
      <c r="AQ19" s="24">
        <f>49/(AT19-2)</f>
        <v>12.25</v>
      </c>
      <c r="AR19" s="22" t="s">
        <v>18</v>
      </c>
      <c r="AS19" s="22" t="s">
        <v>18</v>
      </c>
      <c r="AT19" s="26">
        <v>6</v>
      </c>
      <c r="AU19" s="24">
        <f>SQRT((PI()*(AO19+AO19/COS($AI$17*PI()/180))/2)^2+(AP19/2+AQ19/2)^2)*(AT19-2)+PI()*(AO19+AO19/COS($AI$17*PI()/180))+30</f>
        <v>3064.9030348315923</v>
      </c>
      <c r="AV19" s="25">
        <f>AU19/100</f>
        <v>30.649030348315922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152.95339333952973</v>
      </c>
      <c r="AM20" s="30">
        <f>($AH$3*100+3.5*2+AK21/10*2+0.8)*PI()/(AT20/2)</f>
        <v>16.939467588156166</v>
      </c>
      <c r="AN20" s="30">
        <f>($AH$3*100+$AH$5*2-3.5*2-AK22/10*2-0.8)*PI()/(AT20/2)</f>
        <v>19.000352368911066</v>
      </c>
      <c r="AO20" s="22" t="s">
        <v>18</v>
      </c>
      <c r="AP20" s="22" t="s">
        <v>18</v>
      </c>
      <c r="AQ20" s="22" t="s">
        <v>18</v>
      </c>
      <c r="AR20" s="30">
        <f>AL20-8</f>
        <v>144.95339333952973</v>
      </c>
      <c r="AS20" s="30">
        <f>52</f>
        <v>52</v>
      </c>
      <c r="AT20" s="26">
        <v>50</v>
      </c>
      <c r="AU20" s="24">
        <f>(AR20+AS20)/2</f>
        <v>98.476696669764863</v>
      </c>
      <c r="AV20" s="25">
        <f>AU20/100*AT20</f>
        <v>49.238348334882431</v>
      </c>
      <c r="AW20" s="63">
        <f>AV20*0.395</f>
        <v>19.44914759227856</v>
      </c>
      <c r="AX20" s="127">
        <f>PI()*((AH$3+AH$5/100*2)^2-AH$3^2)/4*(60+AL20)/200</f>
        <v>0.86101949428528668</v>
      </c>
      <c r="AY20" s="165">
        <f>AX20*26*100</f>
        <v>2238.6506851417453</v>
      </c>
      <c r="BB20" s="98">
        <f>(AW20+AW21)/AX20</f>
        <v>64.671794455402221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133</v>
      </c>
      <c r="AP21" s="24">
        <f>(AL20-11)/(AT21-2)</f>
        <v>35.488348334882431</v>
      </c>
      <c r="AQ21" s="24">
        <f>49/(AT21-2)</f>
        <v>12.25</v>
      </c>
      <c r="AR21" s="22" t="s">
        <v>18</v>
      </c>
      <c r="AS21" s="22" t="s">
        <v>18</v>
      </c>
      <c r="AT21" s="26">
        <v>6</v>
      </c>
      <c r="AU21" s="24">
        <f>SQRT((PI()*(AO21+AO21/COS($AI$20*PI()/180))/2)^2+(AP21/2+AQ21/2)^2)*(AT21-2)+PI()*(AO21+AO21/COS($AI$20*PI()/180))+30</f>
        <v>2733.4369005423205</v>
      </c>
      <c r="AV21" s="25">
        <f>AU21/100</f>
        <v>27.334369005423206</v>
      </c>
      <c r="AW21" s="100">
        <f>(AV21+AV22)*0.617</f>
        <v>36.234528164233865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153</v>
      </c>
      <c r="AP22" s="24">
        <f>(AL20-11)/(AT22-2)</f>
        <v>35.488348334882431</v>
      </c>
      <c r="AQ22" s="24">
        <f>49/(AT22-2)</f>
        <v>12.25</v>
      </c>
      <c r="AR22" s="22" t="s">
        <v>18</v>
      </c>
      <c r="AS22" s="22" t="s">
        <v>18</v>
      </c>
      <c r="AT22" s="26">
        <v>6</v>
      </c>
      <c r="AU22" s="24">
        <f>SQRT((PI()*(AO22+AO22/COS($AI$20*PI()/180))/2)^2+(AP22/2+AQ22/2)^2)*(AT22-2)+PI()*(AO22+AO22/COS($AI$20*PI()/180))+30</f>
        <v>3139.2581017646271</v>
      </c>
      <c r="AV22" s="25">
        <f>AU22/100</f>
        <v>31.392581017646272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172.73341365176327</v>
      </c>
      <c r="AM23" s="30">
        <f>($AH$3*100+3.5*2+AK24/10*2+0.8)*PI()/(AT23/2)</f>
        <v>16.939467588156166</v>
      </c>
      <c r="AN23" s="30">
        <f>($AH$3*100+$AH$5*2-3.5*2-AK25/10*2-0.8)*PI()/(AT23/2)</f>
        <v>19.000352368911066</v>
      </c>
      <c r="AO23" s="22" t="s">
        <v>18</v>
      </c>
      <c r="AP23" s="22" t="s">
        <v>18</v>
      </c>
      <c r="AQ23" s="22" t="s">
        <v>18</v>
      </c>
      <c r="AR23" s="30">
        <f>AL23-8</f>
        <v>164.73341365176327</v>
      </c>
      <c r="AS23" s="30">
        <f>52</f>
        <v>52</v>
      </c>
      <c r="AT23" s="26">
        <v>50</v>
      </c>
      <c r="AU23" s="24">
        <f>(AR23+AS23)/2</f>
        <v>108.36670682588164</v>
      </c>
      <c r="AV23" s="25">
        <f>AU23/100*AT23</f>
        <v>54.183353412940818</v>
      </c>
      <c r="AW23" s="63">
        <f>AV23*0.395</f>
        <v>21.402424598111622</v>
      </c>
      <c r="AX23" s="127">
        <f>PI()*((AH$3+AH$5/100*2)^2-AH$3^2)/4*(60+AL23)/200</f>
        <v>0.9409946607717774</v>
      </c>
      <c r="AY23" s="165">
        <f>AX23*26*100</f>
        <v>2446.5861180066213</v>
      </c>
      <c r="BB23" s="98">
        <f>(AW23+AW24)/AX23</f>
        <v>68.958864210848787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133</v>
      </c>
      <c r="AP24" s="24">
        <f>(AL23-11)/(AT24-2)</f>
        <v>32.346682730352654</v>
      </c>
      <c r="AQ24" s="24">
        <f>49/(AT24-2)</f>
        <v>9.8000000000000007</v>
      </c>
      <c r="AR24" s="22" t="s">
        <v>18</v>
      </c>
      <c r="AS24" s="22" t="s">
        <v>18</v>
      </c>
      <c r="AT24" s="26">
        <v>7</v>
      </c>
      <c r="AU24" s="24">
        <f>SQRT((PI()*(AO24+AO24/COS($AI$23*PI()/180))/2)^2+(AP24/2+AQ24/2)^2)*(AT24-2)+PI()*(AO24+AO24/COS($AI$23*PI()/180))+30</f>
        <v>3280.0777331633954</v>
      </c>
      <c r="AV24" s="25">
        <f>AU24/100</f>
        <v>32.800777331633952</v>
      </c>
      <c r="AW24" s="100">
        <f>(AV24+AV25)*0.617</f>
        <v>43.487498437183085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153</v>
      </c>
      <c r="AP25" s="24">
        <f>(AL23-11)/(AT25-2)</f>
        <v>32.346682730352654</v>
      </c>
      <c r="AQ25" s="24">
        <f>49/(AT25-2)</f>
        <v>9.8000000000000007</v>
      </c>
      <c r="AR25" s="22" t="s">
        <v>18</v>
      </c>
      <c r="AS25" s="22" t="s">
        <v>18</v>
      </c>
      <c r="AT25" s="26">
        <v>7</v>
      </c>
      <c r="AU25" s="24">
        <f>SQRT((PI()*(AO25+AO25/COS($AI$23*PI()/180))/2)^2+(AP25/2+AQ25/2)^2)*(AT25-2)+PI()*(AO25+AO25/COS($AI$23*PI()/180))+30</f>
        <v>3768.1391934465055</v>
      </c>
      <c r="AV25" s="25">
        <f>AU25/100</f>
        <v>37.681391934465054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195.09504061954206</v>
      </c>
      <c r="AM26" s="30">
        <f>($AH$3*100+3.5*2+AK27/10*2+0.8)*PI()/(AT26/2)</f>
        <v>16.939467588156166</v>
      </c>
      <c r="AN26" s="30">
        <f>($AH$3*100+$AH$5*2-3.5*2-AK28/10*2-0.8)*PI()/(AT26/2)</f>
        <v>19.000352368911066</v>
      </c>
      <c r="AO26" s="22" t="s">
        <v>18</v>
      </c>
      <c r="AP26" s="22" t="s">
        <v>18</v>
      </c>
      <c r="AQ26" s="22" t="s">
        <v>18</v>
      </c>
      <c r="AR26" s="30">
        <f>AL26-8</f>
        <v>187.09504061954206</v>
      </c>
      <c r="AS26" s="30">
        <f>52</f>
        <v>52</v>
      </c>
      <c r="AT26" s="26">
        <v>50</v>
      </c>
      <c r="AU26" s="24">
        <f>(AR26+AS26)/2</f>
        <v>119.54752030977103</v>
      </c>
      <c r="AV26" s="25">
        <f>AU26/100*AT26</f>
        <v>59.773760154885515</v>
      </c>
      <c r="AW26" s="63">
        <f>AV26*0.395</f>
        <v>23.61063526117978</v>
      </c>
      <c r="AX26" s="127">
        <f>PI()*((AH$3+AH$5/100*2)^2-AH$3^2)/4*(60+AL26)/200</f>
        <v>1.0314078560782975</v>
      </c>
      <c r="AY26" s="165">
        <f>AX26*26*100</f>
        <v>2681.6604258035736</v>
      </c>
      <c r="BB26" s="98">
        <f>(AW26+AW27)/AX26</f>
        <v>66.65179692920529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133</v>
      </c>
      <c r="AP27" s="24">
        <f>(AL26-11)/(AT27-2)</f>
        <v>36.819008123908411</v>
      </c>
      <c r="AQ27" s="24">
        <f>49/(AT27-2)</f>
        <v>9.8000000000000007</v>
      </c>
      <c r="AR27" s="22" t="s">
        <v>18</v>
      </c>
      <c r="AS27" s="22" t="s">
        <v>18</v>
      </c>
      <c r="AT27" s="26">
        <v>7</v>
      </c>
      <c r="AU27" s="24">
        <f>SQRT((PI()*(AO27+AO27/COS($AI$26*PI()/180))/2)^2+(AP27/2+AQ27/2)^2)*(AT27-2)+PI()*(AO27+AO27/COS($AI$26*PI()/180))+30</f>
        <v>3404.2724519186486</v>
      </c>
      <c r="AV27" s="25">
        <f>AU27/100</f>
        <v>34.042724519186486</v>
      </c>
      <c r="AW27" s="100">
        <f>(AV27+AV28)*0.617</f>
        <v>45.134551713337892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153</v>
      </c>
      <c r="AP28" s="24">
        <f>(AL26-11)/(AT28-2)</f>
        <v>36.819008123908411</v>
      </c>
      <c r="AQ28" s="24">
        <f>49/(AT28-2)</f>
        <v>9.8000000000000007</v>
      </c>
      <c r="AR28" s="22" t="s">
        <v>18</v>
      </c>
      <c r="AS28" s="22" t="s">
        <v>18</v>
      </c>
      <c r="AT28" s="26">
        <v>7</v>
      </c>
      <c r="AU28" s="24">
        <f>SQRT((PI()*(AO28+AO28/COS($AI$26*PI()/180))/2)^2+(AP28/2+AQ28/2)^2)*(AT28-2)+PI()*(AO28+AO28/COS($AI$26*PI()/180))+30</f>
        <v>3910.8899003241213</v>
      </c>
      <c r="AV28" s="25">
        <f>AU28/100</f>
        <v>39.108899003241213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220.99999999999997</v>
      </c>
      <c r="AM29" s="30">
        <f>($AH$3*100+3.5*2+AK30/10*2+0.8)*PI()/(AT29/2)</f>
        <v>16.939467588156166</v>
      </c>
      <c r="AN29" s="30">
        <f>($AH$3*100+$AH$5*2-3.5*2-AK31/10*2-0.8)*PI()/(AT29/2)</f>
        <v>19.000352368911066</v>
      </c>
      <c r="AO29" s="22" t="s">
        <v>18</v>
      </c>
      <c r="AP29" s="22" t="s">
        <v>18</v>
      </c>
      <c r="AQ29" s="22" t="s">
        <v>18</v>
      </c>
      <c r="AR29" s="30">
        <f>AL29-8</f>
        <v>212.99999999999997</v>
      </c>
      <c r="AS29" s="30">
        <f>52</f>
        <v>52</v>
      </c>
      <c r="AT29" s="26">
        <v>50</v>
      </c>
      <c r="AU29" s="24">
        <f>(AR29+AS29)/2</f>
        <v>132.5</v>
      </c>
      <c r="AV29" s="25">
        <f>AU29/100*AT29</f>
        <v>66.25</v>
      </c>
      <c r="AW29" s="63">
        <f>AV29*0.395</f>
        <v>26.168750000000003</v>
      </c>
      <c r="AX29" s="127">
        <f>PI()*((AH$3+AH$5/100*2)^2-AH$3^2)/4*(60+AL29)/200</f>
        <v>1.1361475583927874</v>
      </c>
      <c r="AY29" s="165">
        <f>AX29*26*100</f>
        <v>2953.9836518212473</v>
      </c>
      <c r="BB29" s="98">
        <f>(AW29+AW30)/AX29</f>
        <v>64.622140425065439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133</v>
      </c>
      <c r="AP30" s="24">
        <f>(AL29-11)/(AT30-2)</f>
        <v>41.999999999999993</v>
      </c>
      <c r="AQ30" s="24">
        <f>49/(AT30-2)</f>
        <v>9.8000000000000007</v>
      </c>
      <c r="AR30" s="22" t="s">
        <v>18</v>
      </c>
      <c r="AS30" s="22" t="s">
        <v>18</v>
      </c>
      <c r="AT30" s="26">
        <v>7</v>
      </c>
      <c r="AU30" s="24">
        <f>SQRT((PI()*(AO30+AO30/COS($AI$29*PI()/180))/2)^2+(AP30/2+AQ30/2)^2)*(AT30-2)+PI()*(AO30+AO30/COS($AI$29*PI()/180))+30</f>
        <v>3563.896204095392</v>
      </c>
      <c r="AV30" s="25">
        <f>AU30/100</f>
        <v>35.638962040953921</v>
      </c>
      <c r="AW30" s="100">
        <f>(AV30+AV31)*0.617</f>
        <v>47.251537062053934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153</v>
      </c>
      <c r="AP31" s="24">
        <f>(AL29-11)/(AT31-2)</f>
        <v>41.999999999999993</v>
      </c>
      <c r="AQ31" s="24">
        <f>49/(AT31-2)</f>
        <v>9.8000000000000007</v>
      </c>
      <c r="AR31" s="22" t="s">
        <v>18</v>
      </c>
      <c r="AS31" s="22" t="s">
        <v>18</v>
      </c>
      <c r="AT31" s="26">
        <v>7</v>
      </c>
      <c r="AU31" s="24">
        <f>SQRT((PI()*(AO31+AO31/COS($AI$29*PI()/180))/2)^2+(AP31/2+AQ31/2)^2)*(AT31-2)+PI()*(AO31+AO31/COS($AI$29*PI()/180))+30</f>
        <v>4094.3756049895251</v>
      </c>
      <c r="AV31" s="25">
        <f>AU31/100</f>
        <v>40.943756049895249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AY26:AY28"/>
    <mergeCell ref="AY29:AY31"/>
    <mergeCell ref="AX23:AX25"/>
    <mergeCell ref="AX26:AX28"/>
    <mergeCell ref="AX29:AX31"/>
    <mergeCell ref="AY5:AY7"/>
    <mergeCell ref="AY8:AY10"/>
    <mergeCell ref="AY11:AY13"/>
    <mergeCell ref="AY14:AY16"/>
    <mergeCell ref="AY17:AY19"/>
    <mergeCell ref="AY20:AY22"/>
    <mergeCell ref="AY23:AY25"/>
    <mergeCell ref="AX5:AX7"/>
    <mergeCell ref="AX8:AX10"/>
    <mergeCell ref="AX11:AX13"/>
    <mergeCell ref="AX14:AX16"/>
    <mergeCell ref="AX17:AX19"/>
    <mergeCell ref="AX20:AX22"/>
    <mergeCell ref="AI35:AI37"/>
    <mergeCell ref="AW36:AW37"/>
    <mergeCell ref="AL5:AL7"/>
    <mergeCell ref="AL8:AL10"/>
    <mergeCell ref="AL11:AL13"/>
    <mergeCell ref="AL14:AL16"/>
    <mergeCell ref="AL17:AL19"/>
    <mergeCell ref="AL20:AL22"/>
    <mergeCell ref="AL23:AL25"/>
    <mergeCell ref="AI29:AI31"/>
    <mergeCell ref="AW30:AW31"/>
    <mergeCell ref="AI32:AI34"/>
    <mergeCell ref="AW33:AW34"/>
    <mergeCell ref="AL26:AL28"/>
    <mergeCell ref="AL29:AL31"/>
    <mergeCell ref="M24:M25"/>
    <mergeCell ref="N24:N25"/>
    <mergeCell ref="O24:O25"/>
    <mergeCell ref="AW24:AW25"/>
    <mergeCell ref="D26:D28"/>
    <mergeCell ref="AI26:AI28"/>
    <mergeCell ref="M27:M28"/>
    <mergeCell ref="N27:N28"/>
    <mergeCell ref="O27:O28"/>
    <mergeCell ref="AW27:AW28"/>
    <mergeCell ref="D20:D22"/>
    <mergeCell ref="AI20:AI22"/>
    <mergeCell ref="M21:M22"/>
    <mergeCell ref="N21:N22"/>
    <mergeCell ref="O21:O22"/>
    <mergeCell ref="AW21:AW22"/>
    <mergeCell ref="C17:C28"/>
    <mergeCell ref="D17:D19"/>
    <mergeCell ref="N17:N19"/>
    <mergeCell ref="P17:P28"/>
    <mergeCell ref="Q17:Q28"/>
    <mergeCell ref="AI17:AI19"/>
    <mergeCell ref="M18:M19"/>
    <mergeCell ref="O18:O19"/>
    <mergeCell ref="D23:D25"/>
    <mergeCell ref="AI23:AI25"/>
    <mergeCell ref="M12:M13"/>
    <mergeCell ref="N12:N13"/>
    <mergeCell ref="O12:O13"/>
    <mergeCell ref="D14:D16"/>
    <mergeCell ref="AI14:AI16"/>
    <mergeCell ref="M15:M16"/>
    <mergeCell ref="N15:N16"/>
    <mergeCell ref="O15:O16"/>
    <mergeCell ref="D8:D10"/>
    <mergeCell ref="AI8:AI10"/>
    <mergeCell ref="M9:M10"/>
    <mergeCell ref="N9:N10"/>
    <mergeCell ref="O9:O10"/>
    <mergeCell ref="P5:P16"/>
    <mergeCell ref="Q5:Q16"/>
    <mergeCell ref="S5:S7"/>
    <mergeCell ref="T5:T7"/>
    <mergeCell ref="D11:D13"/>
    <mergeCell ref="O6:O7"/>
    <mergeCell ref="AD6:AD7"/>
    <mergeCell ref="AE6:AE7"/>
    <mergeCell ref="AW6:AW7"/>
    <mergeCell ref="AF5:AF7"/>
    <mergeCell ref="AG5:AG7"/>
    <mergeCell ref="AH5:AH31"/>
    <mergeCell ref="AI5:AI7"/>
    <mergeCell ref="AI11:AI13"/>
    <mergeCell ref="AW18:AW19"/>
    <mergeCell ref="AW9:AW10"/>
    <mergeCell ref="AW12:AW13"/>
    <mergeCell ref="AW15:AW16"/>
    <mergeCell ref="C3:Q3"/>
    <mergeCell ref="S3:AG3"/>
    <mergeCell ref="AH3:AY3"/>
    <mergeCell ref="C5:C16"/>
    <mergeCell ref="D5:D7"/>
    <mergeCell ref="N5:N7"/>
    <mergeCell ref="M6:M7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51"/>
  </sheetPr>
  <dimension ref="C2:BC52"/>
  <sheetViews>
    <sheetView showGridLines="0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1.5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56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20</v>
      </c>
      <c r="AI5" s="111">
        <v>5</v>
      </c>
      <c r="AJ5" s="23">
        <v>1</v>
      </c>
      <c r="AK5" s="76">
        <v>8</v>
      </c>
      <c r="AL5" s="164">
        <f>($AH$3*100+2*$AH$5)*TAN(AI5*PI()/180)+60</f>
        <v>76.622846069925558</v>
      </c>
      <c r="AM5" s="30">
        <f>($AH$3*100+3.5*2+AK6/10*2+0.8)*PI()/(AT5/2)</f>
        <v>17.311258829091344</v>
      </c>
      <c r="AN5" s="30">
        <f>($AH$3*100+$AH$5*2-3.5*2-AK7/10*2-0.8)*PI()/(AT5/2)</f>
        <v>19.521206764720024</v>
      </c>
      <c r="AO5" s="22" t="s">
        <v>18</v>
      </c>
      <c r="AP5" s="22" t="s">
        <v>18</v>
      </c>
      <c r="AQ5" s="22" t="s">
        <v>18</v>
      </c>
      <c r="AR5" s="30">
        <f>AL5-8</f>
        <v>68.622846069925558</v>
      </c>
      <c r="AS5" s="30">
        <f>52</f>
        <v>52</v>
      </c>
      <c r="AT5" s="26">
        <v>58</v>
      </c>
      <c r="AU5" s="24">
        <f>(AR5+AS5)/2</f>
        <v>60.311423034962779</v>
      </c>
      <c r="AV5" s="25">
        <f>AU5/100*AT5</f>
        <v>34.98062536027841</v>
      </c>
      <c r="AW5" s="63">
        <f>AV5*0.395</f>
        <v>13.817347017309972</v>
      </c>
      <c r="AX5" s="127">
        <f>PI()*((AH$3+AH$5/100*2)^2-AH$3^2)/4*(60+AL5)/200</f>
        <v>0.72966266019387238</v>
      </c>
      <c r="AY5" s="165">
        <f>AX5*26*100</f>
        <v>1897.1229165040681</v>
      </c>
      <c r="AZ5" s="28"/>
      <c r="BB5" s="98">
        <f>(AW5+AW6)/AX5</f>
        <v>73.75351057324076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158</v>
      </c>
      <c r="AP6" s="24">
        <f>(AL5-11)/(AT6-2)</f>
        <v>16.405711517481389</v>
      </c>
      <c r="AQ6" s="24">
        <f>49/(AT6-2)</f>
        <v>12.25</v>
      </c>
      <c r="AR6" s="22" t="s">
        <v>18</v>
      </c>
      <c r="AS6" s="22" t="s">
        <v>18</v>
      </c>
      <c r="AT6" s="26">
        <v>6</v>
      </c>
      <c r="AU6" s="24">
        <f>SQRT((PI()*(AO6+AO6/COS($AI$5*PI()/180))/2)^2+(AP6/2+AQ6/2)^2)*(AT6-2)+PI()*(AO6+AO6/COS($AI$5*PI()/180))+30</f>
        <v>3014.7434168653099</v>
      </c>
      <c r="AV6" s="25">
        <f>AU6/100</f>
        <v>30.147434168653099</v>
      </c>
      <c r="AW6" s="100">
        <f>(AV6+AV7)*0.617</f>
        <v>39.997835706197776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182</v>
      </c>
      <c r="AP7" s="24">
        <f>(AL5-11)/(AT7-2)</f>
        <v>16.405711517481389</v>
      </c>
      <c r="AQ7" s="24">
        <f>49/(AT7-2)</f>
        <v>12.25</v>
      </c>
      <c r="AR7" s="22" t="s">
        <v>18</v>
      </c>
      <c r="AS7" s="22" t="s">
        <v>18</v>
      </c>
      <c r="AT7" s="26">
        <v>6</v>
      </c>
      <c r="AU7" s="24">
        <f>SQRT((PI()*(AO7+AO7/COS($AI$5*PI()/180))/2)^2+(AP7/2+AQ7/2)^2)*(AT7-2)+PI()*(AO7+AO7/COS($AI$5*PI()/180))+30</f>
        <v>3467.8879779803578</v>
      </c>
      <c r="AV7" s="25">
        <f>AU7/100</f>
        <v>34.67887977980358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93.502126334608349</v>
      </c>
      <c r="AM8" s="30">
        <f>($AH$3*100+3.5*2+AK9/10*2+0.8)*PI()/(AT8/2)</f>
        <v>17.311258829091344</v>
      </c>
      <c r="AN8" s="30">
        <f>($AH$3*100+$AH$5*2-3.5*2-AK10/10*2-0.8)*PI()/(AT8/2)</f>
        <v>19.521206764720024</v>
      </c>
      <c r="AO8" s="22" t="s">
        <v>18</v>
      </c>
      <c r="AP8" s="22" t="s">
        <v>18</v>
      </c>
      <c r="AQ8" s="22" t="s">
        <v>18</v>
      </c>
      <c r="AR8" s="30">
        <f>AL8-8</f>
        <v>85.502126334608349</v>
      </c>
      <c r="AS8" s="30">
        <f>52</f>
        <v>52</v>
      </c>
      <c r="AT8" s="26">
        <v>58</v>
      </c>
      <c r="AU8" s="24">
        <f>(AR8+AS8)/2</f>
        <v>68.751063167304181</v>
      </c>
      <c r="AV8" s="25">
        <f>AU8/100*AT8</f>
        <v>39.875616637036423</v>
      </c>
      <c r="AW8" s="63">
        <f>AV8*0.395</f>
        <v>15.750868571629388</v>
      </c>
      <c r="AX8" s="127">
        <f>PI()*((AH$3+AH$5/100*2)^2-AH$3^2)/4*(60+AL8)/200</f>
        <v>0.81980995908547039</v>
      </c>
      <c r="AY8" s="165">
        <f>AX8*26*100</f>
        <v>2131.5058936222231</v>
      </c>
      <c r="AZ8" s="28"/>
      <c r="BB8" s="98">
        <f>(AW8+AW9)/AX8</f>
        <v>68.285485275729215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158</v>
      </c>
      <c r="AP9" s="24">
        <f>(AL8-11)/(AT9-2)</f>
        <v>20.625531583652087</v>
      </c>
      <c r="AQ9" s="24">
        <f>49/(AT9-2)</f>
        <v>12.25</v>
      </c>
      <c r="AR9" s="22" t="s">
        <v>18</v>
      </c>
      <c r="AS9" s="22" t="s">
        <v>18</v>
      </c>
      <c r="AT9" s="26">
        <v>6</v>
      </c>
      <c r="AU9" s="24">
        <f>SQRT((PI()*(AO9+AO9/COS($AI$8*PI()/180))/2)^2+(AP9/2+AQ9/2)^2)*(AT9-2)+PI()*(AO9+AO9/COS($AI$8*PI()/180))+30</f>
        <v>3032.2819097384536</v>
      </c>
      <c r="AV9" s="25">
        <f>AU9/100</f>
        <v>30.322819097384535</v>
      </c>
      <c r="AW9" s="100">
        <f>(AV9+AV10)*0.617</f>
        <v>40.230252318397667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182</v>
      </c>
      <c r="AP10" s="24">
        <f>(AL8-11)/(AT10-2)</f>
        <v>20.625531583652087</v>
      </c>
      <c r="AQ10" s="24">
        <f>49/(AT10-2)</f>
        <v>12.25</v>
      </c>
      <c r="AR10" s="22" t="s">
        <v>18</v>
      </c>
      <c r="AS10" s="22" t="s">
        <v>18</v>
      </c>
      <c r="AT10" s="26">
        <v>6</v>
      </c>
      <c r="AU10" s="24">
        <f>SQRT((PI()*(AO10+AO10/COS($AI$8*PI()/180))/2)^2+(AP10/2+AQ10/2)^2)*(AT10-2)+PI()*(AO10+AO10/COS($AI$8*PI()/180))+30</f>
        <v>3488.0183039402609</v>
      </c>
      <c r="AV10" s="25">
        <f>AU10/100</f>
        <v>34.88018303940261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110.91034656191331</v>
      </c>
      <c r="AM11" s="30">
        <f>($AH$3*100+3.5*2+AK12/10*2+0.8)*PI()/(AT11/2)</f>
        <v>17.311258829091344</v>
      </c>
      <c r="AN11" s="30">
        <f>($AH$3*100+$AH$5*2-3.5*2-AK13/10*2-0.8)*PI()/(AT11/2)</f>
        <v>19.521206764720024</v>
      </c>
      <c r="AO11" s="22" t="s">
        <v>18</v>
      </c>
      <c r="AP11" s="22" t="s">
        <v>18</v>
      </c>
      <c r="AQ11" s="22" t="s">
        <v>18</v>
      </c>
      <c r="AR11" s="30">
        <f>AL11-8</f>
        <v>102.91034656191331</v>
      </c>
      <c r="AS11" s="30">
        <f>52</f>
        <v>52</v>
      </c>
      <c r="AT11" s="26">
        <v>58</v>
      </c>
      <c r="AU11" s="24">
        <f>(AR11+AS11)/2</f>
        <v>77.455173280956657</v>
      </c>
      <c r="AV11" s="25">
        <f>AU11/100*AT11</f>
        <v>44.924000502954861</v>
      </c>
      <c r="AW11" s="63">
        <f>AV11*0.395</f>
        <v>17.744980198667172</v>
      </c>
      <c r="AX11" s="127">
        <f>PI()*((AH$3+AH$5/100*2)^2-AH$3^2)/4*(60+AL11)/200</f>
        <v>0.91278217160836705</v>
      </c>
      <c r="AY11" s="165">
        <f>AX11*26*100</f>
        <v>2373.2336461817545</v>
      </c>
      <c r="AZ11" s="28"/>
      <c r="BB11" s="98">
        <f>(AW11+AW12)/AX11</f>
        <v>63.948490437621771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158</v>
      </c>
      <c r="AP12" s="24">
        <f>(AL11-11)/(AT12-2)</f>
        <v>24.977586640478329</v>
      </c>
      <c r="AQ12" s="24">
        <f>49/(AT12-2)</f>
        <v>12.25</v>
      </c>
      <c r="AR12" s="22" t="s">
        <v>18</v>
      </c>
      <c r="AS12" s="22" t="s">
        <v>18</v>
      </c>
      <c r="AT12" s="26">
        <v>6</v>
      </c>
      <c r="AU12" s="24">
        <f>SQRT((PI()*(AO12+AO12/COS($AI$11*PI()/180))/2)^2+(AP12/2+AQ12/2)^2)*(AT12-2)+PI()*(AO12+AO12/COS($AI$11*PI()/180))+30</f>
        <v>3062.13148405638</v>
      </c>
      <c r="AV12" s="25">
        <f>AU12/100</f>
        <v>30.621314840563802</v>
      </c>
      <c r="AW12" s="100">
        <f>(AV12+AV13)*0.617</f>
        <v>40.626061774062123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182</v>
      </c>
      <c r="AP13" s="24">
        <f>(AL11-11)/(AT13-2)</f>
        <v>24.977586640478329</v>
      </c>
      <c r="AQ13" s="24">
        <f>49/(AT13-2)</f>
        <v>12.25</v>
      </c>
      <c r="AR13" s="22" t="s">
        <v>18</v>
      </c>
      <c r="AS13" s="22" t="s">
        <v>18</v>
      </c>
      <c r="AT13" s="26">
        <v>6</v>
      </c>
      <c r="AU13" s="24">
        <f>SQRT((PI()*(AO13+AO13/COS($AI$11*PI()/180))/2)^2+(AP13/2+AQ13/2)^2)*(AT13-2)+PI()*(AO13+AO13/COS($AI$11*PI()/180))+30</f>
        <v>3522.3193707348873</v>
      </c>
      <c r="AV13" s="25">
        <f>AU13/100</f>
        <v>35.223193707348877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129.15434451057843</v>
      </c>
      <c r="AM14" s="30">
        <f>($AH$3*100+3.5*2+AK15/10*2+0.8)*PI()/(AT14/2)</f>
        <v>17.311258829091344</v>
      </c>
      <c r="AN14" s="30">
        <f>($AH$3*100+$AH$5*2-3.5*2-AK16/10*2-0.8)*PI()/(AT14/2)</f>
        <v>19.521206764720024</v>
      </c>
      <c r="AO14" s="22" t="s">
        <v>18</v>
      </c>
      <c r="AP14" s="22" t="s">
        <v>18</v>
      </c>
      <c r="AQ14" s="22" t="s">
        <v>18</v>
      </c>
      <c r="AR14" s="30">
        <f>AL14-8</f>
        <v>121.15434451057843</v>
      </c>
      <c r="AS14" s="30">
        <f>52</f>
        <v>52</v>
      </c>
      <c r="AT14" s="26">
        <v>58</v>
      </c>
      <c r="AU14" s="24">
        <f>(AR14+AS14)/2</f>
        <v>86.577172255289213</v>
      </c>
      <c r="AV14" s="25">
        <f>AU14/100*AT14</f>
        <v>50.214759908067741</v>
      </c>
      <c r="AW14" s="63">
        <f>AV14*0.395</f>
        <v>19.83483016368676</v>
      </c>
      <c r="AX14" s="127">
        <f>PI()*((AH$3+AH$5/100*2)^2-AH$3^2)/4*(60+AL14)/200</f>
        <v>1.0102180284853441</v>
      </c>
      <c r="AY14" s="165">
        <f>AX14*26*100</f>
        <v>2626.5668740618949</v>
      </c>
      <c r="AZ14" s="28"/>
      <c r="BB14" s="98">
        <f>(AW14+AW15)/AX14</f>
        <v>67.148011319839796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158</v>
      </c>
      <c r="AP15" s="24">
        <f>(AL14-11)/(AT15-2)</f>
        <v>23.630868902115687</v>
      </c>
      <c r="AQ15" s="24">
        <f>49/(AT15-2)</f>
        <v>9.8000000000000007</v>
      </c>
      <c r="AR15" s="22" t="s">
        <v>18</v>
      </c>
      <c r="AS15" s="22" t="s">
        <v>18</v>
      </c>
      <c r="AT15" s="26">
        <v>7</v>
      </c>
      <c r="AU15" s="24">
        <f>SQRT((PI()*(AO15+AO15/COS($AI$14*PI()/180))/2)^2+(AP15/2+AQ15/2)^2)*(AT15-2)+PI()*(AO15+AO15/COS($AI$14*PI()/180))+30</f>
        <v>3617.4606915101845</v>
      </c>
      <c r="AV15" s="25">
        <f>AU15/100</f>
        <v>36.174606915101847</v>
      </c>
      <c r="AW15" s="100">
        <f>(AV15+AV16)*0.617</f>
        <v>47.999301448553375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182</v>
      </c>
      <c r="AP16" s="24">
        <f>(AL14-11)/(AT16-2)</f>
        <v>23.630868902115687</v>
      </c>
      <c r="AQ16" s="24">
        <f>49/(AT16-2)</f>
        <v>9.8000000000000007</v>
      </c>
      <c r="AR16" s="22" t="s">
        <v>18</v>
      </c>
      <c r="AS16" s="22" t="s">
        <v>18</v>
      </c>
      <c r="AT16" s="26">
        <v>7</v>
      </c>
      <c r="AU16" s="24">
        <f>SQRT((PI()*(AO16+AO16/COS($AI$14*PI()/180))/2)^2+(AP16/2+AQ16/2)^2)*(AT16-2)+PI()*(AO16+AO16/COS($AI$14*PI()/180))+30</f>
        <v>4162.0046972342852</v>
      </c>
      <c r="AV16" s="25">
        <f>AU16/100</f>
        <v>41.620046972342855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148.59845504944974</v>
      </c>
      <c r="AM17" s="30">
        <f>($AH$3*100+3.5*2+AK18/10*2+0.8)*PI()/(AT17/2)</f>
        <v>17.311258829091344</v>
      </c>
      <c r="AN17" s="30">
        <f>($AH$3*100+$AH$5*2-3.5*2-AK19/10*2-0.8)*PI()/(AT17/2)</f>
        <v>19.521206764720024</v>
      </c>
      <c r="AO17" s="22" t="s">
        <v>18</v>
      </c>
      <c r="AP17" s="22" t="s">
        <v>18</v>
      </c>
      <c r="AQ17" s="22" t="s">
        <v>18</v>
      </c>
      <c r="AR17" s="30">
        <f>AL17-8</f>
        <v>140.59845504944974</v>
      </c>
      <c r="AS17" s="30">
        <f>52</f>
        <v>52</v>
      </c>
      <c r="AT17" s="26">
        <v>58</v>
      </c>
      <c r="AU17" s="24">
        <f>(AR17+AS17)/2</f>
        <v>96.29922752472487</v>
      </c>
      <c r="AV17" s="25">
        <f>AU17/100*AT17</f>
        <v>55.853551964340426</v>
      </c>
      <c r="AW17" s="63">
        <f>AV17*0.395</f>
        <v>22.062153025914469</v>
      </c>
      <c r="AX17" s="127">
        <f>PI()*((AH$3+AH$5/100*2)^2-AH$3^2)/4*(60+AL17)/200</f>
        <v>1.1140633356870042</v>
      </c>
      <c r="AY17" s="165">
        <f>AX17*26*100</f>
        <v>2896.5646727862108</v>
      </c>
      <c r="AZ17" s="28"/>
      <c r="BB17" s="98">
        <f>(AW17+AW18)/AX17</f>
        <v>63.702991782509088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158</v>
      </c>
      <c r="AP18" s="24">
        <f>(AL17-11)/(AT18-2)</f>
        <v>27.519691009889947</v>
      </c>
      <c r="AQ18" s="24">
        <f>49/(AT18-2)</f>
        <v>9.8000000000000007</v>
      </c>
      <c r="AR18" s="22" t="s">
        <v>18</v>
      </c>
      <c r="AS18" s="22" t="s">
        <v>18</v>
      </c>
      <c r="AT18" s="26">
        <v>7</v>
      </c>
      <c r="AU18" s="24">
        <f>SQRT((PI()*(AO18+AO18/COS($AI$17*PI()/180))/2)^2+(AP18/2+AQ18/2)^2)*(AT18-2)+PI()*(AO18+AO18/COS($AI$17*PI()/180))+30</f>
        <v>3685.8669619849557</v>
      </c>
      <c r="AV18" s="25">
        <f>AU18/100</f>
        <v>36.858669619849557</v>
      </c>
      <c r="AW18" s="100">
        <f>(AV18+AV19)*0.617</f>
        <v>48.907014492549422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182</v>
      </c>
      <c r="AP19" s="24">
        <f>(AL17-11)/(AT19-2)</f>
        <v>27.519691009889947</v>
      </c>
      <c r="AQ19" s="24">
        <f>49/(AT19-2)</f>
        <v>9.8000000000000007</v>
      </c>
      <c r="AR19" s="22" t="s">
        <v>18</v>
      </c>
      <c r="AS19" s="22" t="s">
        <v>18</v>
      </c>
      <c r="AT19" s="26">
        <v>7</v>
      </c>
      <c r="AU19" s="24">
        <f>SQRT((PI()*(AO19+AO19/COS($AI$17*PI()/180))/2)^2+(AP19/2+AQ19/2)^2)*(AT19-2)+PI()*(AO19+AO19/COS($AI$17*PI()/180))+30</f>
        <v>4240.7156137929087</v>
      </c>
      <c r="AV19" s="25">
        <f>AU19/100</f>
        <v>42.407156137929086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169.6965511460289</v>
      </c>
      <c r="AM20" s="30">
        <f>($AH$3*100+3.5*2+AK21/10*2+0.8)*PI()/(AT20/2)</f>
        <v>17.311258829091344</v>
      </c>
      <c r="AN20" s="30">
        <f>($AH$3*100+$AH$5*2-3.5*2-AK22/10*2-0.8)*PI()/(AT20/2)</f>
        <v>19.521206764720024</v>
      </c>
      <c r="AO20" s="22" t="s">
        <v>18</v>
      </c>
      <c r="AP20" s="22" t="s">
        <v>18</v>
      </c>
      <c r="AQ20" s="22" t="s">
        <v>18</v>
      </c>
      <c r="AR20" s="30">
        <f>AL20-8</f>
        <v>161.6965511460289</v>
      </c>
      <c r="AS20" s="30">
        <f>52</f>
        <v>52</v>
      </c>
      <c r="AT20" s="26">
        <v>58</v>
      </c>
      <c r="AU20" s="24">
        <f>(AR20+AS20)/2</f>
        <v>106.84827557301445</v>
      </c>
      <c r="AV20" s="25">
        <f>AU20/100*AT20</f>
        <v>61.971999832348374</v>
      </c>
      <c r="AW20" s="63">
        <f>AV20*0.395</f>
        <v>24.47893993377761</v>
      </c>
      <c r="AX20" s="127">
        <f>PI()*((AH$3+AH$5/100*2)^2-AH$3^2)/4*(60+AL20)/200</f>
        <v>1.22674209597997</v>
      </c>
      <c r="AY20" s="165">
        <f>AX20*26*100</f>
        <v>3189.529449547922</v>
      </c>
      <c r="BB20" s="98">
        <f>(AW20+AW21)/AX20</f>
        <v>60.790129555134847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158</v>
      </c>
      <c r="AP21" s="24">
        <f>(AL20-11)/(AT21-2)</f>
        <v>31.739310229205778</v>
      </c>
      <c r="AQ21" s="24">
        <f>49/(AT21-2)</f>
        <v>9.8000000000000007</v>
      </c>
      <c r="AR21" s="22" t="s">
        <v>18</v>
      </c>
      <c r="AS21" s="22" t="s">
        <v>18</v>
      </c>
      <c r="AT21" s="26">
        <v>7</v>
      </c>
      <c r="AU21" s="24">
        <f>SQRT((PI()*(AO21+AO21/COS($AI$20*PI()/180))/2)^2+(AP21/2+AQ21/2)^2)*(AT21-2)+PI()*(AO21+AO21/COS($AI$20*PI()/180))+30</f>
        <v>3775.3787436752409</v>
      </c>
      <c r="AV21" s="25">
        <f>AU21/100</f>
        <v>37.753787436752411</v>
      </c>
      <c r="AW21" s="100">
        <f>(AV21+AV22)*0.617</f>
        <v>50.09487101158242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182</v>
      </c>
      <c r="AP22" s="24">
        <f>(AL20-11)/(AT22-2)</f>
        <v>31.739310229205778</v>
      </c>
      <c r="AQ22" s="24">
        <f>49/(AT22-2)</f>
        <v>9.8000000000000007</v>
      </c>
      <c r="AR22" s="22" t="s">
        <v>18</v>
      </c>
      <c r="AS22" s="22" t="s">
        <v>18</v>
      </c>
      <c r="AT22" s="26">
        <v>7</v>
      </c>
      <c r="AU22" s="24">
        <f>SQRT((PI()*(AO22+AO22/COS($AI$20*PI()/180))/2)^2+(AP22/2+AQ22/2)^2)*(AT22-2)+PI()*(AO22+AO22/COS($AI$20*PI()/180))+30</f>
        <v>4343.7251479912784</v>
      </c>
      <c r="AV22" s="25">
        <f>AU22/100</f>
        <v>43.437251479912781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193.03943225984486</v>
      </c>
      <c r="AM23" s="30">
        <f>($AH$3*100+3.5*2+AK24/10*2+0.8)*PI()/(AT23/2)</f>
        <v>17.311258829091344</v>
      </c>
      <c r="AN23" s="30">
        <f>($AH$3*100+$AH$5*2-3.5*2-AK25/10*2-0.8)*PI()/(AT23/2)</f>
        <v>19.521206764720024</v>
      </c>
      <c r="AO23" s="22" t="s">
        <v>18</v>
      </c>
      <c r="AP23" s="22" t="s">
        <v>18</v>
      </c>
      <c r="AQ23" s="22" t="s">
        <v>18</v>
      </c>
      <c r="AR23" s="30">
        <f>AL23-8</f>
        <v>185.03943225984486</v>
      </c>
      <c r="AS23" s="30">
        <f>52</f>
        <v>52</v>
      </c>
      <c r="AT23" s="26">
        <v>58</v>
      </c>
      <c r="AU23" s="24">
        <f>(AR23+AS23)/2</f>
        <v>118.51971612992243</v>
      </c>
      <c r="AV23" s="25">
        <f>AU23/100*AT23</f>
        <v>68.741435355355009</v>
      </c>
      <c r="AW23" s="63">
        <f>AV23*0.395</f>
        <v>27.152866965365231</v>
      </c>
      <c r="AX23" s="127">
        <f>PI()*((AH$3+AH$5/100*2)^2-AH$3^2)/4*(60+AL23)/200</f>
        <v>1.351409596475303</v>
      </c>
      <c r="AY23" s="165">
        <f>AX23*26*100</f>
        <v>3513.6649508357877</v>
      </c>
      <c r="BB23" s="98">
        <f>(AW23+AW24)/AX23</f>
        <v>63.703693128035077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158</v>
      </c>
      <c r="AP24" s="24">
        <f>(AL23-11)/(AT24-2)</f>
        <v>30.339905376640811</v>
      </c>
      <c r="AQ24" s="24">
        <f>49/(AT24-2)</f>
        <v>8.1666666666666661</v>
      </c>
      <c r="AR24" s="22" t="s">
        <v>18</v>
      </c>
      <c r="AS24" s="22" t="s">
        <v>18</v>
      </c>
      <c r="AT24" s="26">
        <v>8</v>
      </c>
      <c r="AU24" s="24">
        <f>SQRT((PI()*(AO24+AO24/COS($AI$23*PI()/180))/2)^2+(AP24/2+AQ24/2)^2)*(AT24-2)+PI()*(AO24+AO24/COS($AI$23*PI()/180))+30</f>
        <v>4441.3351443414549</v>
      </c>
      <c r="AV24" s="25">
        <f>AU24/100</f>
        <v>44.413351443414548</v>
      </c>
      <c r="AW24" s="100">
        <f>(AV24+AV25)*0.617</f>
        <v>58.93691525877918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182</v>
      </c>
      <c r="AP25" s="24">
        <f>(AL23-11)/(AT25-2)</f>
        <v>30.339905376640811</v>
      </c>
      <c r="AQ25" s="24">
        <f>49/(AT25-2)</f>
        <v>8.1666666666666661</v>
      </c>
      <c r="AR25" s="22" t="s">
        <v>18</v>
      </c>
      <c r="AS25" s="22" t="s">
        <v>18</v>
      </c>
      <c r="AT25" s="26">
        <v>8</v>
      </c>
      <c r="AU25" s="24">
        <f>SQRT((PI()*(AO25+AO25/COS($AI$23*PI()/180))/2)^2+(AP25/2+AQ25/2)^2)*(AT25-2)+PI()*(AO25+AO25/COS($AI$23*PI()/180))+30</f>
        <v>5110.8391277459323</v>
      </c>
      <c r="AV25" s="25">
        <f>AU25/100</f>
        <v>51.108391277459326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219.4289299236832</v>
      </c>
      <c r="AM26" s="30">
        <f>($AH$3*100+3.5*2+AK27/10*2+0.8)*PI()/(AT26/2)</f>
        <v>17.311258829091344</v>
      </c>
      <c r="AN26" s="30">
        <f>($AH$3*100+$AH$5*2-3.5*2-AK28/10*2-0.8)*PI()/(AT26/2)</f>
        <v>19.521206764720024</v>
      </c>
      <c r="AO26" s="22" t="s">
        <v>18</v>
      </c>
      <c r="AP26" s="22" t="s">
        <v>18</v>
      </c>
      <c r="AQ26" s="22" t="s">
        <v>18</v>
      </c>
      <c r="AR26" s="30">
        <f>AL26-8</f>
        <v>211.4289299236832</v>
      </c>
      <c r="AS26" s="30">
        <f>52</f>
        <v>52</v>
      </c>
      <c r="AT26" s="26">
        <v>58</v>
      </c>
      <c r="AU26" s="24">
        <f>(AR26+AS26)/2</f>
        <v>131.7144649618416</v>
      </c>
      <c r="AV26" s="25">
        <f>AU26/100*AT26</f>
        <v>76.394389677868134</v>
      </c>
      <c r="AW26" s="63">
        <f>AV26*0.395</f>
        <v>30.175783922757915</v>
      </c>
      <c r="AX26" s="127">
        <f>PI()*((AH$3+AH$5/100*2)^2-AH$3^2)/4*(60+AL26)/200</f>
        <v>1.4923481848627904</v>
      </c>
      <c r="AY26" s="165">
        <f>AX26*26*100</f>
        <v>3880.1052806432554</v>
      </c>
      <c r="BB26" s="98">
        <f>(AW26+AW27)/AX26</f>
        <v>61.211129240196605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158</v>
      </c>
      <c r="AP27" s="24">
        <f>(AL26-11)/(AT27-2)</f>
        <v>34.738154987280531</v>
      </c>
      <c r="AQ27" s="24">
        <f>49/(AT27-2)</f>
        <v>8.1666666666666661</v>
      </c>
      <c r="AR27" s="22" t="s">
        <v>18</v>
      </c>
      <c r="AS27" s="22" t="s">
        <v>18</v>
      </c>
      <c r="AT27" s="26">
        <v>8</v>
      </c>
      <c r="AU27" s="24">
        <f>SQRT((PI()*(AO27+AO27/COS($AI$26*PI()/180))/2)^2+(AP27/2+AQ27/2)^2)*(AT27-2)+PI()*(AO27+AO27/COS($AI$26*PI()/180))+30</f>
        <v>4609.7672870119577</v>
      </c>
      <c r="AV27" s="25">
        <f>AU27/100</f>
        <v>46.097672870119574</v>
      </c>
      <c r="AW27" s="100">
        <f>(AV27+AV28)*0.617</f>
        <v>61.172533692251172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182</v>
      </c>
      <c r="AP28" s="24">
        <f>(AL26-11)/(AT28-2)</f>
        <v>34.738154987280531</v>
      </c>
      <c r="AQ28" s="24">
        <f>49/(AT28-2)</f>
        <v>8.1666666666666661</v>
      </c>
      <c r="AR28" s="22" t="s">
        <v>18</v>
      </c>
      <c r="AS28" s="22" t="s">
        <v>18</v>
      </c>
      <c r="AT28" s="26">
        <v>8</v>
      </c>
      <c r="AU28" s="24">
        <f>SQRT((PI()*(AO28+AO28/COS($AI$26*PI()/180))/2)^2+(AP28/2+AQ28/2)^2)*(AT28-2)+PI()*(AO28+AO28/COS($AI$26*PI()/180))+30</f>
        <v>5304.7438462540358</v>
      </c>
      <c r="AV28" s="25">
        <f>AU28/100</f>
        <v>53.047438462540356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249.99999999999997</v>
      </c>
      <c r="AM29" s="30">
        <f>($AH$3*100+3.5*2+AK30/10*2+0.8)*PI()/(AT29/2)</f>
        <v>17.311258829091344</v>
      </c>
      <c r="AN29" s="30">
        <f>($AH$3*100+$AH$5*2-3.5*2-AK31/10*2-0.8)*PI()/(AT29/2)</f>
        <v>19.521206764720024</v>
      </c>
      <c r="AO29" s="22" t="s">
        <v>18</v>
      </c>
      <c r="AP29" s="22" t="s">
        <v>18</v>
      </c>
      <c r="AQ29" s="22" t="s">
        <v>18</v>
      </c>
      <c r="AR29" s="30">
        <f>AL29-8</f>
        <v>241.99999999999997</v>
      </c>
      <c r="AS29" s="30">
        <f>52</f>
        <v>52</v>
      </c>
      <c r="AT29" s="26">
        <v>58</v>
      </c>
      <c r="AU29" s="24">
        <f>(AR29+AS29)/2</f>
        <v>147</v>
      </c>
      <c r="AV29" s="25">
        <f>AU29/100*AT29</f>
        <v>85.26</v>
      </c>
      <c r="AW29" s="63">
        <f>AV29*0.395</f>
        <v>33.677700000000002</v>
      </c>
      <c r="AX29" s="127">
        <f>PI()*((AH$3+AH$5/100*2)^2-AH$3^2)/4*(60+AL29)/200</f>
        <v>1.6556193284418208</v>
      </c>
      <c r="AY29" s="165">
        <f>AX29*26*100</f>
        <v>4304.6102539487347</v>
      </c>
      <c r="BB29" s="98">
        <f>(AW29+AW30)/AX29</f>
        <v>59.025634607413913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158</v>
      </c>
      <c r="AP30" s="24">
        <f>(AL29-11)/(AT30-2)</f>
        <v>39.833333333333329</v>
      </c>
      <c r="AQ30" s="24">
        <f>49/(AT30-2)</f>
        <v>8.1666666666666661</v>
      </c>
      <c r="AR30" s="22" t="s">
        <v>18</v>
      </c>
      <c r="AS30" s="22" t="s">
        <v>18</v>
      </c>
      <c r="AT30" s="26">
        <v>8</v>
      </c>
      <c r="AU30" s="24">
        <f>SQRT((PI()*(AO30+AO30/COS($AI$29*PI()/180))/2)^2+(AP30/2+AQ30/2)^2)*(AT30-2)+PI()*(AO30+AO30/COS($AI$29*PI()/180))+30</f>
        <v>4826.2713904655247</v>
      </c>
      <c r="AV30" s="25">
        <f>AU30/100</f>
        <v>48.26271390465525</v>
      </c>
      <c r="AW30" s="100">
        <f>(AV30+AV31)*0.617</f>
        <v>64.04628152957892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182</v>
      </c>
      <c r="AP31" s="24">
        <f>(AL29-11)/(AT31-2)</f>
        <v>39.833333333333329</v>
      </c>
      <c r="AQ31" s="24">
        <f>49/(AT31-2)</f>
        <v>8.1666666666666661</v>
      </c>
      <c r="AR31" s="22" t="s">
        <v>18</v>
      </c>
      <c r="AS31" s="22" t="s">
        <v>18</v>
      </c>
      <c r="AT31" s="26">
        <v>8</v>
      </c>
      <c r="AU31" s="24">
        <f>SQRT((PI()*(AO31+AO31/COS($AI$29*PI()/180))/2)^2+(AP31/2+AQ31/2)^2)*(AT31-2)+PI()*(AO31+AO31/COS($AI$29*PI()/180))+30</f>
        <v>5554.0011426915125</v>
      </c>
      <c r="AV31" s="25">
        <f>AU31/100</f>
        <v>55.540011426915129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C3:Q3"/>
    <mergeCell ref="S3:AG3"/>
    <mergeCell ref="AH3:AY3"/>
    <mergeCell ref="C5:C16"/>
    <mergeCell ref="D5:D7"/>
    <mergeCell ref="N5:N7"/>
    <mergeCell ref="P5:P16"/>
    <mergeCell ref="Q5:Q16"/>
    <mergeCell ref="S5:S7"/>
    <mergeCell ref="T5:T7"/>
    <mergeCell ref="AL5:AL7"/>
    <mergeCell ref="AX5:AX7"/>
    <mergeCell ref="AL17:AL19"/>
    <mergeCell ref="AX17:AX19"/>
    <mergeCell ref="AW21:AW22"/>
    <mergeCell ref="AL23:AL25"/>
    <mergeCell ref="AX23:AX25"/>
    <mergeCell ref="AL14:AL16"/>
    <mergeCell ref="AX14:AX16"/>
    <mergeCell ref="AL20:AL22"/>
    <mergeCell ref="AY5:AY7"/>
    <mergeCell ref="M6:M7"/>
    <mergeCell ref="O6:O7"/>
    <mergeCell ref="AD6:AD7"/>
    <mergeCell ref="AE6:AE7"/>
    <mergeCell ref="AW6:AW7"/>
    <mergeCell ref="AF5:AF7"/>
    <mergeCell ref="AG5:AG7"/>
    <mergeCell ref="AH5:AH31"/>
    <mergeCell ref="AI5:AI7"/>
    <mergeCell ref="D8:D10"/>
    <mergeCell ref="AI8:AI10"/>
    <mergeCell ref="AL8:AL10"/>
    <mergeCell ref="AX8:AX10"/>
    <mergeCell ref="AY8:AY10"/>
    <mergeCell ref="M9:M10"/>
    <mergeCell ref="N9:N10"/>
    <mergeCell ref="O9:O10"/>
    <mergeCell ref="AW9:AW10"/>
    <mergeCell ref="D11:D13"/>
    <mergeCell ref="AI11:AI13"/>
    <mergeCell ref="AL11:AL13"/>
    <mergeCell ref="AX11:AX13"/>
    <mergeCell ref="AY11:AY13"/>
    <mergeCell ref="M12:M13"/>
    <mergeCell ref="N12:N13"/>
    <mergeCell ref="O12:O13"/>
    <mergeCell ref="AW12:AW13"/>
    <mergeCell ref="D14:D16"/>
    <mergeCell ref="AI14:AI16"/>
    <mergeCell ref="AI20:AI22"/>
    <mergeCell ref="D20:D22"/>
    <mergeCell ref="AY14:AY16"/>
    <mergeCell ref="M15:M16"/>
    <mergeCell ref="N15:N16"/>
    <mergeCell ref="O15:O16"/>
    <mergeCell ref="AW15:AW16"/>
    <mergeCell ref="AI17:AI19"/>
    <mergeCell ref="C17:C28"/>
    <mergeCell ref="D17:D19"/>
    <mergeCell ref="N17:N19"/>
    <mergeCell ref="P17:P28"/>
    <mergeCell ref="Q17:Q28"/>
    <mergeCell ref="D26:D28"/>
    <mergeCell ref="N21:N22"/>
    <mergeCell ref="O21:O22"/>
    <mergeCell ref="D23:D25"/>
    <mergeCell ref="AY26:AY28"/>
    <mergeCell ref="AY17:AY19"/>
    <mergeCell ref="M18:M19"/>
    <mergeCell ref="O18:O19"/>
    <mergeCell ref="AW18:AW19"/>
    <mergeCell ref="AX20:AX22"/>
    <mergeCell ref="AY20:AY22"/>
    <mergeCell ref="M21:M22"/>
    <mergeCell ref="AI26:AI28"/>
    <mergeCell ref="AI23:AI25"/>
    <mergeCell ref="AI35:AI37"/>
    <mergeCell ref="AW36:AW37"/>
    <mergeCell ref="AI29:AI31"/>
    <mergeCell ref="AL29:AL31"/>
    <mergeCell ref="AY23:AY25"/>
    <mergeCell ref="M24:M25"/>
    <mergeCell ref="N24:N25"/>
    <mergeCell ref="O24:O25"/>
    <mergeCell ref="AW24:AW25"/>
    <mergeCell ref="AX29:AX31"/>
    <mergeCell ref="AY29:AY31"/>
    <mergeCell ref="AW30:AW31"/>
    <mergeCell ref="AI32:AI34"/>
    <mergeCell ref="AW33:AW34"/>
    <mergeCell ref="M27:M28"/>
    <mergeCell ref="N27:N28"/>
    <mergeCell ref="O27:O28"/>
    <mergeCell ref="AW27:AW28"/>
    <mergeCell ref="AL26:AL28"/>
    <mergeCell ref="AX26:AX28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51"/>
  </sheetPr>
  <dimension ref="C2:BC52"/>
  <sheetViews>
    <sheetView showGridLines="0" tabSelected="1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1.8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56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20</v>
      </c>
      <c r="AI5" s="111">
        <v>5</v>
      </c>
      <c r="AJ5" s="23">
        <v>1</v>
      </c>
      <c r="AK5" s="76">
        <v>8</v>
      </c>
      <c r="AL5" s="164">
        <f>($AH$3*100+2*$AH$5)*TAN(AI5*PI()/180)+60</f>
        <v>79.247505975703277</v>
      </c>
      <c r="AM5" s="30">
        <f>($AH$3*100+3.5*2+AK6/10*2+0.8)*PI()/(AT5/2)</f>
        <v>18.068917747010389</v>
      </c>
      <c r="AN5" s="30">
        <f>($AH$3*100+$AH$5*2-3.5*2-AK7/10*2-0.8)*PI()/(AT5/2)</f>
        <v>20.010993205593167</v>
      </c>
      <c r="AO5" s="22" t="s">
        <v>18</v>
      </c>
      <c r="AP5" s="22" t="s">
        <v>18</v>
      </c>
      <c r="AQ5" s="22" t="s">
        <v>18</v>
      </c>
      <c r="AR5" s="30">
        <f>AL5-8</f>
        <v>71.247505975703277</v>
      </c>
      <c r="AS5" s="30">
        <f>52</f>
        <v>52</v>
      </c>
      <c r="AT5" s="26">
        <v>66</v>
      </c>
      <c r="AU5" s="24">
        <f>(AR5+AS5)/2</f>
        <v>61.623752987851638</v>
      </c>
      <c r="AV5" s="25">
        <f>AU5/100*AT5</f>
        <v>40.671676971982087</v>
      </c>
      <c r="AW5" s="63">
        <f>AV5*0.395</f>
        <v>16.065312403932925</v>
      </c>
      <c r="AX5" s="127">
        <f>PI()*((AH$3+AH$5/100*2)^2-AH$3^2)/4*(60+AL5)/200</f>
        <v>0.87491788360794087</v>
      </c>
      <c r="AY5" s="165">
        <f>AX5*26*100</f>
        <v>2274.7864973806463</v>
      </c>
      <c r="AZ5" s="28"/>
      <c r="BB5" s="98">
        <f>(AW5+AW6)/AX5</f>
        <v>80.944838581259319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188</v>
      </c>
      <c r="AP6" s="24">
        <f>(AL5-11)/(AT6-2)</f>
        <v>13.649501195140655</v>
      </c>
      <c r="AQ6" s="24">
        <f>49/(AT6-2)</f>
        <v>9.8000000000000007</v>
      </c>
      <c r="AR6" s="22" t="s">
        <v>18</v>
      </c>
      <c r="AS6" s="22" t="s">
        <v>18</v>
      </c>
      <c r="AT6" s="26">
        <v>7</v>
      </c>
      <c r="AU6" s="24">
        <f>SQRT((PI()*(AO6+AO6/COS($AI$5*PI()/180))/2)^2+(AP6/2+AQ6/2)^2)*(AT6-2)+PI()*(AO6+AO6/COS($AI$5*PI()/180))+30</f>
        <v>4172.8128998493485</v>
      </c>
      <c r="AV6" s="25">
        <f>AU6/100</f>
        <v>41.728128998493482</v>
      </c>
      <c r="AW6" s="100">
        <f>(AV6+AV7)*0.617</f>
        <v>54.754774456568875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212</v>
      </c>
      <c r="AP7" s="24">
        <f>(AL5-11)/(AT7-2)</f>
        <v>13.649501195140655</v>
      </c>
      <c r="AQ7" s="24">
        <f>49/(AT7-2)</f>
        <v>9.8000000000000007</v>
      </c>
      <c r="AR7" s="22" t="s">
        <v>18</v>
      </c>
      <c r="AS7" s="22" t="s">
        <v>18</v>
      </c>
      <c r="AT7" s="26">
        <v>7</v>
      </c>
      <c r="AU7" s="24">
        <f>SQRT((PI()*(AO7+AO7/COS($AI$5*PI()/180))/2)^2+(AP7/2+AQ7/2)^2)*(AT7-2)+PI()*(AO7+AO7/COS($AI$5*PI()/180))+30</f>
        <v>4701.5427657209711</v>
      </c>
      <c r="AV7" s="25">
        <f>AU7/100</f>
        <v>47.015427657209713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98.791935755862298</v>
      </c>
      <c r="AM8" s="30">
        <f>($AH$3*100+3.5*2+AK9/10*2+0.8)*PI()/(AT8/2)</f>
        <v>18.068917747010389</v>
      </c>
      <c r="AN8" s="30">
        <f>($AH$3*100+$AH$5*2-3.5*2-AK10/10*2-0.8)*PI()/(AT8/2)</f>
        <v>20.010993205593167</v>
      </c>
      <c r="AO8" s="22" t="s">
        <v>18</v>
      </c>
      <c r="AP8" s="22" t="s">
        <v>18</v>
      </c>
      <c r="AQ8" s="22" t="s">
        <v>18</v>
      </c>
      <c r="AR8" s="30">
        <f>AL8-8</f>
        <v>90.791935755862298</v>
      </c>
      <c r="AS8" s="30">
        <f>52</f>
        <v>52</v>
      </c>
      <c r="AT8" s="26">
        <v>66</v>
      </c>
      <c r="AU8" s="24">
        <f>(AR8+AS8)/2</f>
        <v>71.395967877931156</v>
      </c>
      <c r="AV8" s="25">
        <f>AU8/100*AT8</f>
        <v>47.121338799434561</v>
      </c>
      <c r="AW8" s="63">
        <f>AV8*0.395</f>
        <v>18.612928825776653</v>
      </c>
      <c r="AX8" s="127">
        <f>PI()*((AH$3+AH$5/100*2)^2-AH$3^2)/4*(60+AL8)/200</f>
        <v>0.99771915763983932</v>
      </c>
      <c r="AY8" s="165">
        <f>AX8*26*100</f>
        <v>2594.0698098635821</v>
      </c>
      <c r="AZ8" s="28"/>
      <c r="BB8" s="98">
        <f>(AW8+AW9)/AX8</f>
        <v>73.853513899702932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188</v>
      </c>
      <c r="AP9" s="24">
        <f>(AL8-11)/(AT9-2)</f>
        <v>17.558387151172461</v>
      </c>
      <c r="AQ9" s="24">
        <f>49/(AT9-2)</f>
        <v>9.8000000000000007</v>
      </c>
      <c r="AR9" s="22" t="s">
        <v>18</v>
      </c>
      <c r="AS9" s="22" t="s">
        <v>18</v>
      </c>
      <c r="AT9" s="26">
        <v>7</v>
      </c>
      <c r="AU9" s="24">
        <f>SQRT((PI()*(AO9+AO9/COS($AI$8*PI()/180))/2)^2+(AP9/2+AQ9/2)^2)*(AT9-2)+PI()*(AO9+AO9/COS($AI$8*PI()/180))+30</f>
        <v>4197.0112149363595</v>
      </c>
      <c r="AV9" s="25">
        <f>AU9/100</f>
        <v>41.970112149363594</v>
      </c>
      <c r="AW9" s="100">
        <f>(AV9+AV10)*0.617</f>
        <v>55.072136850977131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212</v>
      </c>
      <c r="AP10" s="24">
        <f>(AL8-11)/(AT10-2)</f>
        <v>17.558387151172461</v>
      </c>
      <c r="AQ10" s="24">
        <f>49/(AT10-2)</f>
        <v>9.8000000000000007</v>
      </c>
      <c r="AR10" s="22" t="s">
        <v>18</v>
      </c>
      <c r="AS10" s="22" t="s">
        <v>18</v>
      </c>
      <c r="AT10" s="26">
        <v>7</v>
      </c>
      <c r="AU10" s="24">
        <f>SQRT((PI()*(AO10+AO10/COS($AI$8*PI()/180))/2)^2+(AP10/2+AQ10/2)^2)*(AT10-2)+PI()*(AO10+AO10/COS($AI$8*PI()/180))+30</f>
        <v>4728.7808192576658</v>
      </c>
      <c r="AV10" s="25">
        <f>AU10/100</f>
        <v>47.287808192576655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118.94882233484699</v>
      </c>
      <c r="AM11" s="30">
        <f>($AH$3*100+3.5*2+AK12/10*2+0.8)*PI()/(AT11/2)</f>
        <v>18.068917747010389</v>
      </c>
      <c r="AN11" s="30">
        <f>($AH$3*100+$AH$5*2-3.5*2-AK13/10*2-0.8)*PI()/(AT11/2)</f>
        <v>20.010993205593167</v>
      </c>
      <c r="AO11" s="22" t="s">
        <v>18</v>
      </c>
      <c r="AP11" s="22" t="s">
        <v>18</v>
      </c>
      <c r="AQ11" s="22" t="s">
        <v>18</v>
      </c>
      <c r="AR11" s="30">
        <f>AL11-8</f>
        <v>110.94882233484699</v>
      </c>
      <c r="AS11" s="30">
        <f>52</f>
        <v>52</v>
      </c>
      <c r="AT11" s="26">
        <v>66</v>
      </c>
      <c r="AU11" s="24">
        <f>(AR11+AS11)/2</f>
        <v>81.474411167423497</v>
      </c>
      <c r="AV11" s="25">
        <f>AU11/100*AT11</f>
        <v>53.773111370499507</v>
      </c>
      <c r="AW11" s="63">
        <f>AV11*0.395</f>
        <v>21.240378991347306</v>
      </c>
      <c r="AX11" s="127">
        <f>PI()*((AH$3+AH$5/100*2)^2-AH$3^2)/4*(60+AL11)/200</f>
        <v>1.1243686112314011</v>
      </c>
      <c r="AY11" s="165">
        <f>AX11*26*100</f>
        <v>2923.3583892016427</v>
      </c>
      <c r="AZ11" s="28"/>
      <c r="BB11" s="98">
        <f>(AW11+AW12)/AX11</f>
        <v>68.352986222121885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188</v>
      </c>
      <c r="AP12" s="24">
        <f>(AL11-11)/(AT12-2)</f>
        <v>21.589764466969399</v>
      </c>
      <c r="AQ12" s="24">
        <f>49/(AT12-2)</f>
        <v>9.8000000000000007</v>
      </c>
      <c r="AR12" s="22" t="s">
        <v>18</v>
      </c>
      <c r="AS12" s="22" t="s">
        <v>18</v>
      </c>
      <c r="AT12" s="26">
        <v>7</v>
      </c>
      <c r="AU12" s="24">
        <f>SQRT((PI()*(AO12+AO12/COS($AI$11*PI()/180))/2)^2+(AP12/2+AQ12/2)^2)*(AT12-2)+PI()*(AO12+AO12/COS($AI$11*PI()/180))+30</f>
        <v>4238.2821492860376</v>
      </c>
      <c r="AV12" s="25">
        <f>AU12/100</f>
        <v>42.382821492860373</v>
      </c>
      <c r="AW12" s="100">
        <f>(AV12+AV13)*0.617</f>
        <v>55.613573200738962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212</v>
      </c>
      <c r="AP13" s="24">
        <f>(AL11-11)/(AT13-2)</f>
        <v>21.589764466969399</v>
      </c>
      <c r="AQ13" s="24">
        <f>49/(AT13-2)</f>
        <v>9.8000000000000007</v>
      </c>
      <c r="AR13" s="22" t="s">
        <v>18</v>
      </c>
      <c r="AS13" s="22" t="s">
        <v>18</v>
      </c>
      <c r="AT13" s="26">
        <v>7</v>
      </c>
      <c r="AU13" s="24">
        <f>SQRT((PI()*(AO13+AO13/COS($AI$11*PI()/180))/2)^2+(AP13/2+AQ13/2)^2)*(AT13-2)+PI()*(AO13+AO13/COS($AI$11*PI()/180))+30</f>
        <v>4775.2629399747348</v>
      </c>
      <c r="AV13" s="25">
        <f>AU13/100</f>
        <v>47.752629399747349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140.07345153856451</v>
      </c>
      <c r="AM14" s="30">
        <f>($AH$3*100+3.5*2+AK15/10*2+0.8)*PI()/(AT14/2)</f>
        <v>18.068917747010389</v>
      </c>
      <c r="AN14" s="30">
        <f>($AH$3*100+$AH$5*2-3.5*2-AK16/10*2-0.8)*PI()/(AT14/2)</f>
        <v>20.010993205593167</v>
      </c>
      <c r="AO14" s="22" t="s">
        <v>18</v>
      </c>
      <c r="AP14" s="22" t="s">
        <v>18</v>
      </c>
      <c r="AQ14" s="22" t="s">
        <v>18</v>
      </c>
      <c r="AR14" s="30">
        <f>AL14-8</f>
        <v>132.07345153856451</v>
      </c>
      <c r="AS14" s="30">
        <f>52</f>
        <v>52</v>
      </c>
      <c r="AT14" s="26">
        <v>66</v>
      </c>
      <c r="AU14" s="24">
        <f>(AR14+AS14)/2</f>
        <v>92.036725769282256</v>
      </c>
      <c r="AV14" s="25">
        <f>AU14/100*AT14</f>
        <v>60.744239007726293</v>
      </c>
      <c r="AW14" s="63">
        <f>AV14*0.395</f>
        <v>23.993974408051887</v>
      </c>
      <c r="AX14" s="127">
        <f>PI()*((AH$3+AH$5/100*2)^2-AH$3^2)/4*(60+AL14)/200</f>
        <v>1.2570985710638158</v>
      </c>
      <c r="AY14" s="165">
        <f>AX14*26*100</f>
        <v>3268.4562847659208</v>
      </c>
      <c r="AZ14" s="28"/>
      <c r="BB14" s="98">
        <f>(AW14+AW15)/AX14</f>
        <v>70.31651571653299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188</v>
      </c>
      <c r="AP15" s="24">
        <f>(AL14-11)/(AT15-2)</f>
        <v>21.512241923094084</v>
      </c>
      <c r="AQ15" s="24">
        <f>49/(AT15-2)</f>
        <v>8.1666666666666661</v>
      </c>
      <c r="AR15" s="22" t="s">
        <v>18</v>
      </c>
      <c r="AS15" s="22" t="s">
        <v>18</v>
      </c>
      <c r="AT15" s="26">
        <v>8</v>
      </c>
      <c r="AU15" s="24">
        <f>SQRT((PI()*(AO15+AO15/COS($AI$14*PI()/180))/2)^2+(AP15/2+AQ15/2)^2)*(AT15-2)+PI()*(AO15+AO15/COS($AI$14*PI()/180))+30</f>
        <v>4907.657503156448</v>
      </c>
      <c r="AV15" s="25">
        <f>AU15/100</f>
        <v>49.076575031564481</v>
      </c>
      <c r="AW15" s="100">
        <f>(AV15+AV16)*0.617</f>
        <v>64.400817021388079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212</v>
      </c>
      <c r="AP16" s="24">
        <f>(AL14-11)/(AT16-2)</f>
        <v>21.512241923094084</v>
      </c>
      <c r="AQ16" s="24">
        <f>49/(AT16-2)</f>
        <v>8.1666666666666661</v>
      </c>
      <c r="AR16" s="22" t="s">
        <v>18</v>
      </c>
      <c r="AS16" s="22" t="s">
        <v>18</v>
      </c>
      <c r="AT16" s="26">
        <v>8</v>
      </c>
      <c r="AU16" s="24">
        <f>SQRT((PI()*(AO16+AO16/COS($AI$14*PI()/180))/2)^2+(AP16/2+AQ16/2)^2)*(AT16-2)+PI()*(AO16+AO16/COS($AI$14*PI()/180))+30</f>
        <v>5530.0762118173088</v>
      </c>
      <c r="AV16" s="25">
        <f>AU16/100</f>
        <v>55.30076211817309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162.58768479409969</v>
      </c>
      <c r="AM17" s="30">
        <f>($AH$3*100+3.5*2+AK18/10*2+0.8)*PI()/(AT17/2)</f>
        <v>18.068917747010389</v>
      </c>
      <c r="AN17" s="30">
        <f>($AH$3*100+$AH$5*2-3.5*2-AK19/10*2-0.8)*PI()/(AT17/2)</f>
        <v>20.010993205593167</v>
      </c>
      <c r="AO17" s="22" t="s">
        <v>18</v>
      </c>
      <c r="AP17" s="22" t="s">
        <v>18</v>
      </c>
      <c r="AQ17" s="22" t="s">
        <v>18</v>
      </c>
      <c r="AR17" s="30">
        <f>AL17-8</f>
        <v>154.58768479409969</v>
      </c>
      <c r="AS17" s="30">
        <f>52</f>
        <v>52</v>
      </c>
      <c r="AT17" s="26">
        <v>66</v>
      </c>
      <c r="AU17" s="24">
        <f>(AR17+AS17)/2</f>
        <v>103.29384239704984</v>
      </c>
      <c r="AV17" s="25">
        <f>AU17/100*AT17</f>
        <v>68.173935982052896</v>
      </c>
      <c r="AW17" s="63">
        <f>AV17*0.395</f>
        <v>26.928704712910896</v>
      </c>
      <c r="AX17" s="127">
        <f>PI()*((AH$3+AH$5/100*2)^2-AH$3^2)/4*(60+AL17)/200</f>
        <v>1.3985596706574086</v>
      </c>
      <c r="AY17" s="165">
        <f>AX17*26*100</f>
        <v>3636.2551437092625</v>
      </c>
      <c r="AZ17" s="28"/>
      <c r="BB17" s="98">
        <f>(AW17+AW18)/AX17</f>
        <v>66.174051792784027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188</v>
      </c>
      <c r="AP18" s="24">
        <f>(AL17-11)/(AT18-2)</f>
        <v>25.264614132349948</v>
      </c>
      <c r="AQ18" s="24">
        <f>49/(AT18-2)</f>
        <v>8.1666666666666661</v>
      </c>
      <c r="AR18" s="22" t="s">
        <v>18</v>
      </c>
      <c r="AS18" s="22" t="s">
        <v>18</v>
      </c>
      <c r="AT18" s="26">
        <v>8</v>
      </c>
      <c r="AU18" s="24">
        <f>SQRT((PI()*(AO18+AO18/COS($AI$17*PI()/180))/2)^2+(AP18/2+AQ18/2)^2)*(AT18-2)+PI()*(AO18+AO18/COS($AI$17*PI()/180))+30</f>
        <v>5000.5326304883538</v>
      </c>
      <c r="AV18" s="25">
        <f>AU18/100</f>
        <v>50.005326304883539</v>
      </c>
      <c r="AW18" s="100">
        <f>(AV18+AV19)*0.617</f>
        <v>65.619655368471427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212</v>
      </c>
      <c r="AP19" s="24">
        <f>(AL17-11)/(AT19-2)</f>
        <v>25.264614132349948</v>
      </c>
      <c r="AQ19" s="24">
        <f>49/(AT19-2)</f>
        <v>8.1666666666666661</v>
      </c>
      <c r="AR19" s="22" t="s">
        <v>18</v>
      </c>
      <c r="AS19" s="22" t="s">
        <v>18</v>
      </c>
      <c r="AT19" s="26">
        <v>8</v>
      </c>
      <c r="AU19" s="24">
        <f>SQRT((PI()*(AO19+AO19/COS($AI$17*PI()/180))/2)^2+(AP19/2+AQ19/2)^2)*(AT19-2)+PI()*(AO19+AO19/COS($AI$17*PI()/180))+30</f>
        <v>5634.7437663465626</v>
      </c>
      <c r="AV19" s="25">
        <f>AU19/100</f>
        <v>56.347437663465627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187.01705922171766</v>
      </c>
      <c r="AM20" s="30">
        <f>($AH$3*100+3.5*2+AK21/10*2+0.8)*PI()/(AT20/2)</f>
        <v>18.068917747010389</v>
      </c>
      <c r="AN20" s="30">
        <f>($AH$3*100+$AH$5*2-3.5*2-AK22/10*2-0.8)*PI()/(AT20/2)</f>
        <v>20.010993205593167</v>
      </c>
      <c r="AO20" s="22" t="s">
        <v>18</v>
      </c>
      <c r="AP20" s="22" t="s">
        <v>18</v>
      </c>
      <c r="AQ20" s="22" t="s">
        <v>18</v>
      </c>
      <c r="AR20" s="30">
        <f>AL20-8</f>
        <v>179.01705922171766</v>
      </c>
      <c r="AS20" s="30">
        <f>52</f>
        <v>52</v>
      </c>
      <c r="AT20" s="26">
        <v>66</v>
      </c>
      <c r="AU20" s="24">
        <f>(AR20+AS20)/2</f>
        <v>115.50852961085883</v>
      </c>
      <c r="AV20" s="25">
        <f>AU20/100*AT20</f>
        <v>76.235629543166823</v>
      </c>
      <c r="AW20" s="63">
        <f>AV20*0.395</f>
        <v>30.113073669550896</v>
      </c>
      <c r="AX20" s="127">
        <f>PI()*((AH$3+AH$5/100*2)^2-AH$3^2)/4*(60+AL20)/200</f>
        <v>1.5520539571246068</v>
      </c>
      <c r="AY20" s="165">
        <f>AX20*26*100</f>
        <v>4035.3402885239775</v>
      </c>
      <c r="BB20" s="98">
        <f>(AW20+AW21)/AX20</f>
        <v>62.709176930404986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188</v>
      </c>
      <c r="AP21" s="24">
        <f>(AL20-11)/(AT21-2)</f>
        <v>29.336176536952944</v>
      </c>
      <c r="AQ21" s="24">
        <f>49/(AT21-2)</f>
        <v>8.1666666666666661</v>
      </c>
      <c r="AR21" s="22" t="s">
        <v>18</v>
      </c>
      <c r="AS21" s="22" t="s">
        <v>18</v>
      </c>
      <c r="AT21" s="26">
        <v>8</v>
      </c>
      <c r="AU21" s="24">
        <f>SQRT((PI()*(AO21+AO21/COS($AI$20*PI()/180))/2)^2+(AP21/2+AQ21/2)^2)*(AT21-2)+PI()*(AO21+AO21/COS($AI$20*PI()/180))+30</f>
        <v>5122.0893323286446</v>
      </c>
      <c r="AV21" s="25">
        <f>AU21/100</f>
        <v>51.220893323286447</v>
      </c>
      <c r="AW21" s="100">
        <f>(AV21+AV22)*0.617</f>
        <v>67.214952533311262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212</v>
      </c>
      <c r="AP22" s="24">
        <f>(AL20-11)/(AT22-2)</f>
        <v>29.336176536952944</v>
      </c>
      <c r="AQ22" s="24">
        <f>49/(AT22-2)</f>
        <v>8.1666666666666661</v>
      </c>
      <c r="AR22" s="22" t="s">
        <v>18</v>
      </c>
      <c r="AS22" s="22" t="s">
        <v>18</v>
      </c>
      <c r="AT22" s="26">
        <v>8</v>
      </c>
      <c r="AU22" s="24">
        <f>SQRT((PI()*(AO22+AO22/COS($AI$20*PI()/180))/2)^2+(AP22/2+AQ22/2)^2)*(AT22-2)+PI()*(AO22+AO22/COS($AI$20*PI()/180))+30</f>
        <v>5771.744141465726</v>
      </c>
      <c r="AV22" s="25">
        <f>AU22/100</f>
        <v>57.717441414657259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214.04565840613614</v>
      </c>
      <c r="AM23" s="30">
        <f>($AH$3*100+3.5*2+AK24/10*2+0.8)*PI()/(AT23/2)</f>
        <v>18.068917747010389</v>
      </c>
      <c r="AN23" s="30">
        <f>($AH$3*100+$AH$5*2-3.5*2-AK25/10*2-0.8)*PI()/(AT23/2)</f>
        <v>20.010993205593167</v>
      </c>
      <c r="AO23" s="22" t="s">
        <v>18</v>
      </c>
      <c r="AP23" s="22" t="s">
        <v>18</v>
      </c>
      <c r="AQ23" s="22" t="s">
        <v>18</v>
      </c>
      <c r="AR23" s="30">
        <f>AL23-8</f>
        <v>206.04565840613614</v>
      </c>
      <c r="AS23" s="30">
        <f>52</f>
        <v>52</v>
      </c>
      <c r="AT23" s="26">
        <v>66</v>
      </c>
      <c r="AU23" s="24">
        <f>(AR23+AS23)/2</f>
        <v>129.02282920306806</v>
      </c>
      <c r="AV23" s="25">
        <f>AU23/100*AT23</f>
        <v>85.155067274024915</v>
      </c>
      <c r="AW23" s="63">
        <f>AV23*0.395</f>
        <v>33.636251573239846</v>
      </c>
      <c r="AX23" s="127">
        <f>PI()*((AH$3+AH$5/100*2)^2-AH$3^2)/4*(60+AL23)/200</f>
        <v>1.7218796543937911</v>
      </c>
      <c r="AY23" s="165">
        <f>AX23*26*100</f>
        <v>4476.8871014238566</v>
      </c>
      <c r="BB23" s="98">
        <f>(AW23+AW24)/AX23</f>
        <v>64.760962241730894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188</v>
      </c>
      <c r="AP24" s="24">
        <f>(AL23-11)/(AT24-2)</f>
        <v>29.006522629448021</v>
      </c>
      <c r="AQ24" s="24">
        <f>49/(AT24-2)</f>
        <v>7</v>
      </c>
      <c r="AR24" s="22" t="s">
        <v>18</v>
      </c>
      <c r="AS24" s="22" t="s">
        <v>18</v>
      </c>
      <c r="AT24" s="26">
        <v>9</v>
      </c>
      <c r="AU24" s="24">
        <f>SQRT((PI()*(AO24+AO24/COS($AI$23*PI()/180))/2)^2+(AP24/2+AQ24/2)^2)*(AT24-2)+PI()*(AO24+AO24/COS($AI$23*PI()/180))+30</f>
        <v>5934.0761304315838</v>
      </c>
      <c r="AV24" s="25">
        <f>AU24/100</f>
        <v>59.340761304315841</v>
      </c>
      <c r="AW24" s="100">
        <f>(AV24+AV25)*0.617</f>
        <v>77.874331709761108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212</v>
      </c>
      <c r="AP25" s="24">
        <f>(AL23-11)/(AT25-2)</f>
        <v>29.006522629448021</v>
      </c>
      <c r="AQ25" s="24">
        <f>49/(AT25-2)</f>
        <v>7</v>
      </c>
      <c r="AR25" s="22" t="s">
        <v>18</v>
      </c>
      <c r="AS25" s="22" t="s">
        <v>18</v>
      </c>
      <c r="AT25" s="26">
        <v>9</v>
      </c>
      <c r="AU25" s="24">
        <f>SQRT((PI()*(AO25+AO25/COS($AI$23*PI()/180))/2)^2+(AP25/2+AQ25/2)^2)*(AT25-2)+PI()*(AO25+AO25/COS($AI$23*PI()/180))+30</f>
        <v>6687.371472447041</v>
      </c>
      <c r="AV25" s="25">
        <f>AU25/100</f>
        <v>66.873714724470403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244.60191885900159</v>
      </c>
      <c r="AM26" s="30">
        <f>($AH$3*100+3.5*2+AK27/10*2+0.8)*PI()/(AT26/2)</f>
        <v>18.068917747010389</v>
      </c>
      <c r="AN26" s="30">
        <f>($AH$3*100+$AH$5*2-3.5*2-AK28/10*2-0.8)*PI()/(AT26/2)</f>
        <v>20.010993205593167</v>
      </c>
      <c r="AO26" s="22" t="s">
        <v>18</v>
      </c>
      <c r="AP26" s="22" t="s">
        <v>18</v>
      </c>
      <c r="AQ26" s="22" t="s">
        <v>18</v>
      </c>
      <c r="AR26" s="30">
        <f>AL26-8</f>
        <v>236.60191885900159</v>
      </c>
      <c r="AS26" s="30">
        <f>52</f>
        <v>52</v>
      </c>
      <c r="AT26" s="26">
        <v>66</v>
      </c>
      <c r="AU26" s="24">
        <f>(AR26+AS26)/2</f>
        <v>144.30095942950078</v>
      </c>
      <c r="AV26" s="25">
        <f>AU26/100*AT26</f>
        <v>95.238633223470515</v>
      </c>
      <c r="AW26" s="63">
        <f>AV26*0.395</f>
        <v>37.619260123270855</v>
      </c>
      <c r="AX26" s="127">
        <f>PI()*((AH$3+AH$5/100*2)^2-AH$3^2)/4*(60+AL26)/200</f>
        <v>1.9138703011135876</v>
      </c>
      <c r="AY26" s="165">
        <f>AX26*26*100</f>
        <v>4976.0627828953275</v>
      </c>
      <c r="BB26" s="98">
        <f>(AW26+AW27)/AX26</f>
        <v>61.890672084488045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188</v>
      </c>
      <c r="AP27" s="24">
        <f>(AL26-11)/(AT27-2)</f>
        <v>33.371702694143082</v>
      </c>
      <c r="AQ27" s="24">
        <f>49/(AT27-2)</f>
        <v>7</v>
      </c>
      <c r="AR27" s="22" t="s">
        <v>18</v>
      </c>
      <c r="AS27" s="22" t="s">
        <v>18</v>
      </c>
      <c r="AT27" s="26">
        <v>9</v>
      </c>
      <c r="AU27" s="24">
        <f>SQRT((PI()*(AO27+AO27/COS($AI$26*PI()/180))/2)^2+(AP27/2+AQ27/2)^2)*(AT27-2)+PI()*(AO27+AO27/COS($AI$26*PI()/180))+30</f>
        <v>6159.3767227268863</v>
      </c>
      <c r="AV27" s="25">
        <f>AU27/100</f>
        <v>61.593767227268863</v>
      </c>
      <c r="AW27" s="100">
        <f>(AV27+AV28)*0.617</f>
        <v>80.831459095190596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212</v>
      </c>
      <c r="AP28" s="24">
        <f>(AL26-11)/(AT28-2)</f>
        <v>33.371702694143082</v>
      </c>
      <c r="AQ28" s="24">
        <f>49/(AT28-2)</f>
        <v>7</v>
      </c>
      <c r="AR28" s="22" t="s">
        <v>18</v>
      </c>
      <c r="AS28" s="22" t="s">
        <v>18</v>
      </c>
      <c r="AT28" s="26">
        <v>9</v>
      </c>
      <c r="AU28" s="24">
        <f>SQRT((PI()*(AO28+AO28/COS($AI$26*PI()/180))/2)^2+(AP28/2+AQ28/2)^2)*(AT28-2)+PI()*(AO28+AO28/COS($AI$26*PI()/180))+30</f>
        <v>6941.3459831386881</v>
      </c>
      <c r="AV28" s="25">
        <f>AU28/100</f>
        <v>69.413459831386888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280</v>
      </c>
      <c r="AM29" s="30">
        <f>($AH$3*100+3.5*2+AK30/10*2+0.8)*PI()/(AT29/2)</f>
        <v>18.068917747010389</v>
      </c>
      <c r="AN29" s="30">
        <f>($AH$3*100+$AH$5*2-3.5*2-AK31/10*2-0.8)*PI()/(AT29/2)</f>
        <v>20.010993205593167</v>
      </c>
      <c r="AO29" s="22" t="s">
        <v>18</v>
      </c>
      <c r="AP29" s="22" t="s">
        <v>18</v>
      </c>
      <c r="AQ29" s="22" t="s">
        <v>18</v>
      </c>
      <c r="AR29" s="30">
        <f>AL29-8</f>
        <v>272</v>
      </c>
      <c r="AS29" s="30">
        <f>52</f>
        <v>52</v>
      </c>
      <c r="AT29" s="26">
        <v>66</v>
      </c>
      <c r="AU29" s="24">
        <f>(AR29+AS29)/2</f>
        <v>162</v>
      </c>
      <c r="AV29" s="25">
        <f>AU29/100*AT29</f>
        <v>106.92</v>
      </c>
      <c r="AW29" s="63">
        <f>AV29*0.395</f>
        <v>42.233400000000003</v>
      </c>
      <c r="AX29" s="127">
        <f>PI()*((AH$3+AH$5/100*2)^2-AH$3^2)/4*(60+AL29)/200</f>
        <v>2.1362830044410601</v>
      </c>
      <c r="AY29" s="165">
        <f>AX29*26*100</f>
        <v>5554.3358115467563</v>
      </c>
      <c r="BB29" s="98">
        <f>(AW29+AW30)/AX29</f>
        <v>59.386450836897325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188</v>
      </c>
      <c r="AP30" s="24">
        <f>(AL29-11)/(AT30-2)</f>
        <v>38.428571428571431</v>
      </c>
      <c r="AQ30" s="24">
        <f>49/(AT30-2)</f>
        <v>7</v>
      </c>
      <c r="AR30" s="22" t="s">
        <v>18</v>
      </c>
      <c r="AS30" s="22" t="s">
        <v>18</v>
      </c>
      <c r="AT30" s="26">
        <v>9</v>
      </c>
      <c r="AU30" s="24">
        <f>SQRT((PI()*(AO30+AO30/COS($AI$29*PI()/180))/2)^2+(AP30/2+AQ30/2)^2)*(AT30-2)+PI()*(AO30+AO30/COS($AI$29*PI()/180))+30</f>
        <v>6448.9985776157264</v>
      </c>
      <c r="AV30" s="25">
        <f>AU30/100</f>
        <v>64.489985776157269</v>
      </c>
      <c r="AW30" s="100">
        <f>(AV30+AV31)*0.617</f>
        <v>84.632865616938318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212</v>
      </c>
      <c r="AP31" s="24">
        <f>(AL29-11)/(AT31-2)</f>
        <v>38.428571428571431</v>
      </c>
      <c r="AQ31" s="24">
        <f>49/(AT31-2)</f>
        <v>7</v>
      </c>
      <c r="AR31" s="22" t="s">
        <v>18</v>
      </c>
      <c r="AS31" s="22" t="s">
        <v>18</v>
      </c>
      <c r="AT31" s="26">
        <v>9</v>
      </c>
      <c r="AU31" s="24">
        <f>SQRT((PI()*(AO31+AO31/COS($AI$29*PI()/180))/2)^2+(AP31/2+AQ31/2)^2)*(AT31-2)+PI()*(AO31+AO31/COS($AI$29*PI()/180))+30</f>
        <v>7267.8353959561255</v>
      </c>
      <c r="AV31" s="25">
        <f>AU31/100</f>
        <v>72.67835395956125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AY29:AY31"/>
    <mergeCell ref="AW30:AW31"/>
    <mergeCell ref="AI32:AI34"/>
    <mergeCell ref="AW33:AW34"/>
    <mergeCell ref="M27:M28"/>
    <mergeCell ref="N27:N28"/>
    <mergeCell ref="O27:O28"/>
    <mergeCell ref="AW27:AW28"/>
    <mergeCell ref="AL26:AL28"/>
    <mergeCell ref="AX26:AX28"/>
    <mergeCell ref="AI35:AI37"/>
    <mergeCell ref="AW36:AW37"/>
    <mergeCell ref="AI29:AI31"/>
    <mergeCell ref="AL29:AL31"/>
    <mergeCell ref="AY23:AY25"/>
    <mergeCell ref="M24:M25"/>
    <mergeCell ref="N24:N25"/>
    <mergeCell ref="O24:O25"/>
    <mergeCell ref="AW24:AW25"/>
    <mergeCell ref="AX29:AX31"/>
    <mergeCell ref="AY26:AY28"/>
    <mergeCell ref="AY17:AY19"/>
    <mergeCell ref="M18:M19"/>
    <mergeCell ref="O18:O19"/>
    <mergeCell ref="AW18:AW19"/>
    <mergeCell ref="AX20:AX22"/>
    <mergeCell ref="AY20:AY22"/>
    <mergeCell ref="M21:M22"/>
    <mergeCell ref="AI26:AI28"/>
    <mergeCell ref="AI23:AI25"/>
    <mergeCell ref="C17:C28"/>
    <mergeCell ref="D17:D19"/>
    <mergeCell ref="N17:N19"/>
    <mergeCell ref="P17:P28"/>
    <mergeCell ref="Q17:Q28"/>
    <mergeCell ref="D26:D28"/>
    <mergeCell ref="N21:N22"/>
    <mergeCell ref="O21:O22"/>
    <mergeCell ref="D23:D25"/>
    <mergeCell ref="D14:D16"/>
    <mergeCell ref="AI14:AI16"/>
    <mergeCell ref="AI20:AI22"/>
    <mergeCell ref="D20:D22"/>
    <mergeCell ref="AY14:AY16"/>
    <mergeCell ref="M15:M16"/>
    <mergeCell ref="N15:N16"/>
    <mergeCell ref="O15:O16"/>
    <mergeCell ref="AW15:AW16"/>
    <mergeCell ref="AI17:AI19"/>
    <mergeCell ref="D11:D13"/>
    <mergeCell ref="AI11:AI13"/>
    <mergeCell ref="AL11:AL13"/>
    <mergeCell ref="AX11:AX13"/>
    <mergeCell ref="AY11:AY13"/>
    <mergeCell ref="M12:M13"/>
    <mergeCell ref="N12:N13"/>
    <mergeCell ref="O12:O13"/>
    <mergeCell ref="AW12:AW13"/>
    <mergeCell ref="D8:D10"/>
    <mergeCell ref="AI8:AI10"/>
    <mergeCell ref="AL8:AL10"/>
    <mergeCell ref="AX8:AX10"/>
    <mergeCell ref="AY8:AY10"/>
    <mergeCell ref="M9:M10"/>
    <mergeCell ref="N9:N10"/>
    <mergeCell ref="O9:O10"/>
    <mergeCell ref="AW9:AW10"/>
    <mergeCell ref="AY5:AY7"/>
    <mergeCell ref="M6:M7"/>
    <mergeCell ref="O6:O7"/>
    <mergeCell ref="AD6:AD7"/>
    <mergeCell ref="AE6:AE7"/>
    <mergeCell ref="AW6:AW7"/>
    <mergeCell ref="AF5:AF7"/>
    <mergeCell ref="AG5:AG7"/>
    <mergeCell ref="AH5:AH31"/>
    <mergeCell ref="AI5:AI7"/>
    <mergeCell ref="AL5:AL7"/>
    <mergeCell ref="AX5:AX7"/>
    <mergeCell ref="AL17:AL19"/>
    <mergeCell ref="AX17:AX19"/>
    <mergeCell ref="AW21:AW22"/>
    <mergeCell ref="AL23:AL25"/>
    <mergeCell ref="AX23:AX25"/>
    <mergeCell ref="AL14:AL16"/>
    <mergeCell ref="AX14:AX16"/>
    <mergeCell ref="AL20:AL22"/>
    <mergeCell ref="C3:Q3"/>
    <mergeCell ref="S3:AG3"/>
    <mergeCell ref="AH3:AY3"/>
    <mergeCell ref="C5:C16"/>
    <mergeCell ref="D5:D7"/>
    <mergeCell ref="N5:N7"/>
    <mergeCell ref="P5:P16"/>
    <mergeCell ref="Q5:Q16"/>
    <mergeCell ref="S5:S7"/>
    <mergeCell ref="T5:T7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D1.25正管节尺寸及材料数量表</vt:lpstr>
      <vt:lpstr>D1.5正管节尺寸及材料数量表</vt:lpstr>
      <vt:lpstr>D1.8正管节尺寸及材料数量表</vt:lpstr>
      <vt:lpstr>构造表（改八字墙）</vt:lpstr>
      <vt:lpstr>D1.25斜管节尺寸及材料数量表</vt:lpstr>
      <vt:lpstr>D1.5斜管节尺寸及材料数量表</vt:lpstr>
      <vt:lpstr>D1.8斜管节尺寸及材料数量表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2012-09-11T09:16:57Z</cp:lastPrinted>
  <dcterms:created xsi:type="dcterms:W3CDTF">2005-11-01T08:20:00Z</dcterms:created>
  <dcterms:modified xsi:type="dcterms:W3CDTF">2021-12-15T09:07:37Z</dcterms:modified>
</cp:coreProperties>
</file>