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320" windowWidth="16935" windowHeight="631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A41" i="7"/>
  <c r="AA42" i="7"/>
  <c r="AA43" i="7"/>
  <c r="AA44" i="7"/>
  <c r="AC44" i="7" s="1"/>
  <c r="AB44" i="7"/>
  <c r="AA45" i="7"/>
  <c r="AC45" i="7" s="1"/>
  <c r="AA46" i="7"/>
  <c r="AB37" i="7"/>
  <c r="AC37" i="7" s="1"/>
  <c r="AA37" i="7"/>
  <c r="AA27" i="17"/>
  <c r="AA28" i="17"/>
  <c r="AA29" i="17"/>
  <c r="AA26" i="17"/>
  <c r="T27" i="17"/>
  <c r="T28" i="17"/>
  <c r="T29" i="17"/>
  <c r="T26" i="17"/>
  <c r="M27" i="17"/>
  <c r="M28" i="17"/>
  <c r="O28" i="17" s="1"/>
  <c r="M29" i="17"/>
  <c r="M26" i="17"/>
  <c r="O26" i="17" s="1"/>
  <c r="AA18" i="17"/>
  <c r="AA19" i="17"/>
  <c r="AA20" i="17"/>
  <c r="AA17" i="17"/>
  <c r="T18" i="17"/>
  <c r="T19" i="17"/>
  <c r="T20" i="17"/>
  <c r="T17" i="17"/>
  <c r="M18" i="17"/>
  <c r="O18" i="17" s="1"/>
  <c r="M19" i="17"/>
  <c r="M20" i="17"/>
  <c r="M17" i="17"/>
  <c r="O17" i="17" s="1"/>
  <c r="AA9" i="17"/>
  <c r="AA10" i="17"/>
  <c r="AA11" i="17"/>
  <c r="AA8" i="17"/>
  <c r="T9" i="17"/>
  <c r="T10" i="17"/>
  <c r="T11" i="17"/>
  <c r="V11" i="17" s="1"/>
  <c r="T8" i="17"/>
  <c r="V8" i="17" s="1"/>
  <c r="M9" i="17"/>
  <c r="M10" i="17"/>
  <c r="M11" i="17"/>
  <c r="O11" i="17" s="1"/>
  <c r="M8" i="17"/>
  <c r="Y28" i="17"/>
  <c r="AB28" i="17" s="1"/>
  <c r="K26" i="17"/>
  <c r="N26" i="17" s="1"/>
  <c r="X29" i="17"/>
  <c r="Y29" i="17"/>
  <c r="AB29" i="17"/>
  <c r="AC29" i="17" s="1"/>
  <c r="Q29" i="17"/>
  <c r="R29" i="17"/>
  <c r="U29" i="17" s="1"/>
  <c r="V29" i="17" s="1"/>
  <c r="J29" i="17"/>
  <c r="K29" i="17"/>
  <c r="N29" i="17" s="1"/>
  <c r="X28" i="17"/>
  <c r="Q28" i="17"/>
  <c r="R28" i="17"/>
  <c r="U28" i="17" s="1"/>
  <c r="V28" i="17" s="1"/>
  <c r="J28" i="17"/>
  <c r="K28" i="17" s="1"/>
  <c r="N28" i="17" s="1"/>
  <c r="X27" i="17"/>
  <c r="Y27" i="17"/>
  <c r="AB27" i="17" s="1"/>
  <c r="Q27" i="17"/>
  <c r="R27" i="17" s="1"/>
  <c r="U27" i="17" s="1"/>
  <c r="J27" i="17"/>
  <c r="K27" i="17" s="1"/>
  <c r="N27" i="17" s="1"/>
  <c r="O27" i="17" s="1"/>
  <c r="X26" i="17"/>
  <c r="Y26" i="17" s="1"/>
  <c r="AB26" i="17" s="1"/>
  <c r="AC26" i="17" s="1"/>
  <c r="Q26" i="17"/>
  <c r="R26" i="17" s="1"/>
  <c r="U26" i="17" s="1"/>
  <c r="J26" i="17"/>
  <c r="X20" i="17"/>
  <c r="Y20" i="17"/>
  <c r="AB20" i="17"/>
  <c r="AC20" i="17" s="1"/>
  <c r="Q20" i="17"/>
  <c r="R20" i="17" s="1"/>
  <c r="U20" i="17" s="1"/>
  <c r="V20" i="17" s="1"/>
  <c r="J20" i="17"/>
  <c r="K20" i="17" s="1"/>
  <c r="N20" i="17" s="1"/>
  <c r="O20" i="17" s="1"/>
  <c r="X19" i="17"/>
  <c r="Y19" i="17" s="1"/>
  <c r="AB19" i="17" s="1"/>
  <c r="AC19" i="17" s="1"/>
  <c r="Q19" i="17"/>
  <c r="R19" i="17"/>
  <c r="U19" i="17" s="1"/>
  <c r="V19" i="17" s="1"/>
  <c r="J19" i="17"/>
  <c r="K19" i="17" s="1"/>
  <c r="N19" i="17" s="1"/>
  <c r="O19" i="17" s="1"/>
  <c r="X18" i="17"/>
  <c r="Y18" i="17" s="1"/>
  <c r="AB18" i="17" s="1"/>
  <c r="Q18" i="17"/>
  <c r="R18" i="17" s="1"/>
  <c r="U18" i="17" s="1"/>
  <c r="J18" i="17"/>
  <c r="K18" i="17" s="1"/>
  <c r="N18" i="17" s="1"/>
  <c r="X17" i="17"/>
  <c r="Y17" i="17"/>
  <c r="AB17" i="17" s="1"/>
  <c r="Q17" i="17"/>
  <c r="R17" i="17"/>
  <c r="U17" i="17" s="1"/>
  <c r="J17" i="17"/>
  <c r="K17" i="17"/>
  <c r="N17" i="17" s="1"/>
  <c r="X11" i="17"/>
  <c r="Y11" i="17" s="1"/>
  <c r="AB11" i="17" s="1"/>
  <c r="AC11" i="17" s="1"/>
  <c r="Q11" i="17"/>
  <c r="R11" i="17" s="1"/>
  <c r="U11" i="17" s="1"/>
  <c r="J11" i="17"/>
  <c r="K11" i="17" s="1"/>
  <c r="N11" i="17" s="1"/>
  <c r="X10" i="17"/>
  <c r="Y10" i="17" s="1"/>
  <c r="AB10" i="17" s="1"/>
  <c r="AC10" i="17" s="1"/>
  <c r="Q10" i="17"/>
  <c r="R10" i="17"/>
  <c r="U10" i="17" s="1"/>
  <c r="V10" i="17" s="1"/>
  <c r="J10" i="17"/>
  <c r="K10" i="17" s="1"/>
  <c r="N10" i="17" s="1"/>
  <c r="O10" i="17" s="1"/>
  <c r="X9" i="17"/>
  <c r="Y9" i="17"/>
  <c r="AB9" i="17" s="1"/>
  <c r="Q9" i="17"/>
  <c r="R9" i="17" s="1"/>
  <c r="U9" i="17" s="1"/>
  <c r="V9" i="17" s="1"/>
  <c r="J9" i="17"/>
  <c r="K9" i="17" s="1"/>
  <c r="N9" i="17" s="1"/>
  <c r="O9" i="17" s="1"/>
  <c r="X8" i="17"/>
  <c r="Y8" i="17" s="1"/>
  <c r="AB8" i="17" s="1"/>
  <c r="Q8" i="17"/>
  <c r="R8" i="17" s="1"/>
  <c r="U8" i="17" s="1"/>
  <c r="J8" i="17"/>
  <c r="K8" i="17" s="1"/>
  <c r="N8" i="17" s="1"/>
  <c r="O8" i="17" s="1"/>
  <c r="AA26" i="15"/>
  <c r="AA27" i="15"/>
  <c r="AA28" i="15"/>
  <c r="AA29" i="15"/>
  <c r="X26" i="15"/>
  <c r="Y26" i="15" s="1"/>
  <c r="AB26" i="15" s="1"/>
  <c r="AC26" i="15" s="1"/>
  <c r="X27" i="15"/>
  <c r="Y27" i="15"/>
  <c r="AB27" i="15" s="1"/>
  <c r="AC27" i="15" s="1"/>
  <c r="X28" i="15"/>
  <c r="Y28" i="15"/>
  <c r="AB28" i="15" s="1"/>
  <c r="AC28" i="15" s="1"/>
  <c r="X29" i="15"/>
  <c r="Y29" i="15"/>
  <c r="AB29" i="15" s="1"/>
  <c r="AC29" i="15" s="1"/>
  <c r="T26" i="15"/>
  <c r="T27" i="15"/>
  <c r="T28" i="15"/>
  <c r="T29" i="15"/>
  <c r="Q26" i="15"/>
  <c r="R26" i="15" s="1"/>
  <c r="U26" i="15" s="1"/>
  <c r="V26" i="15" s="1"/>
  <c r="Q27" i="15"/>
  <c r="R27" i="15" s="1"/>
  <c r="U27" i="15" s="1"/>
  <c r="V27" i="15" s="1"/>
  <c r="Q28" i="15"/>
  <c r="R28" i="15" s="1"/>
  <c r="U28" i="15" s="1"/>
  <c r="V28" i="15" s="1"/>
  <c r="Q29" i="15"/>
  <c r="R29" i="15"/>
  <c r="U29" i="15" s="1"/>
  <c r="V29" i="15" s="1"/>
  <c r="M26" i="15"/>
  <c r="O26" i="15" s="1"/>
  <c r="M27" i="15"/>
  <c r="M28" i="15"/>
  <c r="M29" i="15"/>
  <c r="J27" i="15"/>
  <c r="K27" i="15" s="1"/>
  <c r="N27" i="15" s="1"/>
  <c r="O27" i="15" s="1"/>
  <c r="J28" i="15"/>
  <c r="K28" i="15"/>
  <c r="N28" i="15" s="1"/>
  <c r="J29" i="15"/>
  <c r="K29" i="15" s="1"/>
  <c r="N29" i="15" s="1"/>
  <c r="J26" i="15"/>
  <c r="K26" i="15"/>
  <c r="N26" i="15"/>
  <c r="AA17" i="15"/>
  <c r="X17" i="15"/>
  <c r="Y17" i="15" s="1"/>
  <c r="AB17" i="15" s="1"/>
  <c r="AC17" i="15" s="1"/>
  <c r="T17" i="15"/>
  <c r="Q17" i="15"/>
  <c r="R17" i="15" s="1"/>
  <c r="U17" i="15" s="1"/>
  <c r="M17" i="15"/>
  <c r="J17" i="15"/>
  <c r="K17" i="15" s="1"/>
  <c r="N17" i="15" s="1"/>
  <c r="AA18" i="15"/>
  <c r="AA19" i="15"/>
  <c r="AC19" i="15" s="1"/>
  <c r="AA20" i="15"/>
  <c r="X18" i="15"/>
  <c r="Y18" i="15" s="1"/>
  <c r="AB18" i="15" s="1"/>
  <c r="AC18" i="15" s="1"/>
  <c r="X19" i="15"/>
  <c r="Y19" i="15" s="1"/>
  <c r="AB19" i="15" s="1"/>
  <c r="X20" i="15"/>
  <c r="Y20" i="15"/>
  <c r="AB20" i="15" s="1"/>
  <c r="AC20" i="15" s="1"/>
  <c r="T18" i="15"/>
  <c r="T19" i="15"/>
  <c r="T20" i="15"/>
  <c r="Q18" i="15"/>
  <c r="Q19" i="15"/>
  <c r="R19" i="15"/>
  <c r="U19" i="15" s="1"/>
  <c r="V19" i="15" s="1"/>
  <c r="Q20" i="15"/>
  <c r="R20" i="15" s="1"/>
  <c r="U20" i="15" s="1"/>
  <c r="V20" i="15" s="1"/>
  <c r="M18" i="15"/>
  <c r="M19" i="15"/>
  <c r="M20" i="15"/>
  <c r="J18" i="15"/>
  <c r="K18" i="15" s="1"/>
  <c r="N18" i="15" s="1"/>
  <c r="J19" i="15"/>
  <c r="K19" i="15" s="1"/>
  <c r="N19" i="15" s="1"/>
  <c r="O19" i="15" s="1"/>
  <c r="J20" i="15"/>
  <c r="K20" i="15"/>
  <c r="N20" i="15"/>
  <c r="O20" i="15" s="1"/>
  <c r="R18" i="15"/>
  <c r="U18" i="15" s="1"/>
  <c r="V18" i="15" s="1"/>
  <c r="AA11" i="15"/>
  <c r="AA9" i="15"/>
  <c r="AA10" i="15"/>
  <c r="AA8" i="15"/>
  <c r="X8" i="15"/>
  <c r="Y8" i="15"/>
  <c r="AB8" i="15" s="1"/>
  <c r="AC8" i="15" s="1"/>
  <c r="X9" i="15"/>
  <c r="Y9" i="15" s="1"/>
  <c r="AB9" i="15" s="1"/>
  <c r="X10" i="15"/>
  <c r="Y10" i="15"/>
  <c r="AB10" i="15" s="1"/>
  <c r="AC10" i="15" s="1"/>
  <c r="X11" i="15"/>
  <c r="Y11" i="15" s="1"/>
  <c r="AB11" i="15" s="1"/>
  <c r="AC11" i="15" s="1"/>
  <c r="T8" i="15"/>
  <c r="T9" i="15"/>
  <c r="T10" i="15"/>
  <c r="T11" i="15"/>
  <c r="Q11" i="15"/>
  <c r="R11" i="15"/>
  <c r="U11" i="15" s="1"/>
  <c r="V11" i="15" s="1"/>
  <c r="Q8" i="15"/>
  <c r="R8" i="15" s="1"/>
  <c r="U8" i="15" s="1"/>
  <c r="Q9" i="15"/>
  <c r="R9" i="15"/>
  <c r="U9" i="15"/>
  <c r="V9" i="15" s="1"/>
  <c r="Q10" i="15"/>
  <c r="R10" i="15"/>
  <c r="U10" i="15" s="1"/>
  <c r="V10" i="15" s="1"/>
  <c r="M9" i="15"/>
  <c r="M10" i="15"/>
  <c r="M11" i="15"/>
  <c r="M8" i="15"/>
  <c r="J8" i="15"/>
  <c r="K8" i="15" s="1"/>
  <c r="N8" i="15" s="1"/>
  <c r="J9" i="15"/>
  <c r="K9" i="15" s="1"/>
  <c r="N9" i="15" s="1"/>
  <c r="J10" i="15"/>
  <c r="K10" i="15" s="1"/>
  <c r="N10" i="15" s="1"/>
  <c r="J11" i="15"/>
  <c r="K11" i="15"/>
  <c r="N11" i="15" s="1"/>
  <c r="O11" i="15" s="1"/>
  <c r="AM38" i="7"/>
  <c r="AI38" i="7"/>
  <c r="AK38" i="7" s="1"/>
  <c r="AI39" i="7"/>
  <c r="AK39" i="7"/>
  <c r="AI40" i="7"/>
  <c r="AK40" i="7" s="1"/>
  <c r="AI41" i="7"/>
  <c r="AK41" i="7"/>
  <c r="AI42" i="7"/>
  <c r="AK42" i="7"/>
  <c r="AI43" i="7"/>
  <c r="AK43" i="7"/>
  <c r="AI44" i="7"/>
  <c r="AK44" i="7" s="1"/>
  <c r="AI45" i="7"/>
  <c r="AK45" i="7"/>
  <c r="AI46" i="7"/>
  <c r="AK46" i="7" s="1"/>
  <c r="AI37" i="7"/>
  <c r="AK37" i="7"/>
  <c r="AG38" i="7"/>
  <c r="Y38" i="7"/>
  <c r="X38" i="7"/>
  <c r="S38" i="7"/>
  <c r="U38" i="7"/>
  <c r="M38" i="7"/>
  <c r="AB38" i="7" s="1"/>
  <c r="AC38" i="7" s="1"/>
  <c r="Y44" i="7"/>
  <c r="AM41" i="7"/>
  <c r="AG37" i="7"/>
  <c r="AG39" i="7"/>
  <c r="AG40" i="7"/>
  <c r="AG41" i="7"/>
  <c r="AG42" i="7"/>
  <c r="AG43" i="7"/>
  <c r="AG44" i="7"/>
  <c r="AG45" i="7"/>
  <c r="AG46" i="7"/>
  <c r="M44" i="7"/>
  <c r="L44" i="7" s="1"/>
  <c r="M46" i="7"/>
  <c r="AB46" i="7" s="1"/>
  <c r="AC46" i="7" s="1"/>
  <c r="L46" i="7"/>
  <c r="S46" i="7"/>
  <c r="U46" i="7" s="1"/>
  <c r="S40" i="7"/>
  <c r="M40" i="7"/>
  <c r="L40" i="7" s="1"/>
  <c r="M41" i="7"/>
  <c r="AB41" i="7" s="1"/>
  <c r="AC41" i="7" s="1"/>
  <c r="X43" i="7"/>
  <c r="Y43" i="7" s="1"/>
  <c r="X44" i="7"/>
  <c r="X45" i="7"/>
  <c r="Y45" i="7" s="1"/>
  <c r="X46" i="7"/>
  <c r="Y46" i="7" s="1"/>
  <c r="X39" i="7"/>
  <c r="Y39" i="7" s="1"/>
  <c r="X40" i="7"/>
  <c r="Y40" i="7"/>
  <c r="X41" i="7"/>
  <c r="Y41" i="7"/>
  <c r="X42" i="7"/>
  <c r="Y42" i="7"/>
  <c r="X37" i="7"/>
  <c r="Y37" i="7" s="1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 s="1"/>
  <c r="S39" i="7"/>
  <c r="U39" i="7" s="1"/>
  <c r="M39" i="7"/>
  <c r="AB39" i="7" s="1"/>
  <c r="AC39" i="7" s="1"/>
  <c r="P39" i="7"/>
  <c r="Q39" i="7"/>
  <c r="M45" i="7"/>
  <c r="AB45" i="7" s="1"/>
  <c r="S43" i="7"/>
  <c r="U43" i="7" s="1"/>
  <c r="M43" i="7"/>
  <c r="AB43" i="7" s="1"/>
  <c r="U40" i="7"/>
  <c r="S42" i="7"/>
  <c r="U42" i="7"/>
  <c r="M37" i="7"/>
  <c r="L37" i="7"/>
  <c r="P37" i="7"/>
  <c r="Q37" i="7"/>
  <c r="AM45" i="7"/>
  <c r="S44" i="7"/>
  <c r="U44" i="7" s="1"/>
  <c r="AM44" i="7"/>
  <c r="S45" i="7"/>
  <c r="U45" i="7"/>
  <c r="AM37" i="7"/>
  <c r="S37" i="7"/>
  <c r="U37" i="7" s="1"/>
  <c r="M42" i="7"/>
  <c r="L42" i="7" s="1"/>
  <c r="AM42" i="7"/>
  <c r="P46" i="7"/>
  <c r="Q46" i="7" s="1"/>
  <c r="P41" i="7"/>
  <c r="Q41" i="7"/>
  <c r="AL41" i="7" s="1"/>
  <c r="P40" i="7"/>
  <c r="Q40" i="7" s="1"/>
  <c r="P43" i="7"/>
  <c r="Q43" i="7" s="1"/>
  <c r="L43" i="7"/>
  <c r="P42" i="7"/>
  <c r="Q42" i="7" s="1"/>
  <c r="L39" i="7"/>
  <c r="O29" i="17" l="1"/>
  <c r="O18" i="15"/>
  <c r="V17" i="17"/>
  <c r="V26" i="17"/>
  <c r="O8" i="15"/>
  <c r="AC9" i="15"/>
  <c r="AC43" i="7"/>
  <c r="AL43" i="7" s="1"/>
  <c r="AL39" i="7"/>
  <c r="V18" i="17"/>
  <c r="V27" i="17"/>
  <c r="AL37" i="7"/>
  <c r="O10" i="15"/>
  <c r="O17" i="15"/>
  <c r="O29" i="15"/>
  <c r="AC8" i="17"/>
  <c r="AC17" i="17"/>
  <c r="O9" i="15"/>
  <c r="V8" i="15"/>
  <c r="O28" i="15"/>
  <c r="AC40" i="7"/>
  <c r="AL40" i="7" s="1"/>
  <c r="AL46" i="7"/>
  <c r="V17" i="15"/>
  <c r="AC28" i="17"/>
  <c r="AC9" i="17"/>
  <c r="AC18" i="17"/>
  <c r="AC27" i="17"/>
  <c r="AB40" i="7"/>
  <c r="P44" i="7"/>
  <c r="Q44" i="7" s="1"/>
  <c r="AL44" i="7" s="1"/>
  <c r="L41" i="7"/>
  <c r="L38" i="7"/>
  <c r="AB42" i="7"/>
  <c r="AC42" i="7" s="1"/>
  <c r="AL42" i="7" s="1"/>
  <c r="P45" i="7"/>
  <c r="Q45" i="7" s="1"/>
  <c r="AL45" i="7" s="1"/>
  <c r="L45" i="7"/>
  <c r="P38" i="7"/>
  <c r="Q38" i="7" s="1"/>
  <c r="AL38" i="7" s="1"/>
</calcChain>
</file>

<file path=xl/sharedStrings.xml><?xml version="1.0" encoding="utf-8"?>
<sst xmlns="http://schemas.openxmlformats.org/spreadsheetml/2006/main" count="324" uniqueCount="76">
  <si>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</si>
  <si>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</si>
  <si>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</si>
  <si>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</si>
  <si>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</si>
  <si>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</si>
  <si>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</si>
  <si>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</si>
  <si>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</si>
  <si>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</si>
  <si>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</si>
  <si>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</si>
  <si>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</si>
  <si>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</si>
  <si>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</si>
  <si>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</si>
  <si>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</si>
  <si>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</si>
  <si>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</si>
  <si>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</si>
  <si>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</si>
  <si>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</si>
  <si>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</si>
  <si>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</si>
  <si>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</si>
  <si>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</si>
  <si>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</si>
  <si>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</si>
  <si>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</si>
  <si>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</si>
  <si>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</si>
  <si>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</si>
  <si>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</si>
  <si>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</si>
  <si>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</si>
  <si>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</si>
  <si>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</si>
  <si>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</si>
  <si>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</si>
  <si>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</si>
  <si>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</si>
  <si>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</si>
  <si>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</si>
  <si>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</si>
  <si>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</si>
  <si>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</si>
  <si>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</si>
  <si>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</si>
  <si>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</si>
  <si>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</si>
  <si>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</si>
  <si>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</si>
  <si>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</si>
  <si>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t>斜交涵洞端部N2'钢筋数量表 (Lo=2.0m)(0.5m≤填土高Th≤20.0m)</t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</si>
  <si>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</si>
  <si>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</si>
  <si>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</si>
  <si>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</si>
  <si>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</si>
  <si>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</si>
  <si>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</si>
  <si>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</si>
  <si>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</si>
  <si>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</si>
  <si>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</si>
  <si>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</si>
  <si>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</si>
  <si>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t>斜交涵洞端部N6'钢筋数量表 (Lo=2.0m)(0.5m≤填土高Th≤20.0m)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</si>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</sst>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84" fontId="4" fillId="3" borderId="2" xfId="0" applyNumberFormat="1" applyFont="1" applyFill="1" applyBorder="1" applyAlignment="1">
      <alignment horizontal="center" vertical="center" wrapText="1"/>
    </xf>
    <xf numFmtId="1" fontId="11" fillId="3" borderId="2" xfId="0" applyNumberFormat="1" applyFont="1" applyFill="1" applyBorder="1" applyAlignment="1">
      <alignment horizontal="center" vertical="center"/>
    </xf>
    <xf numFmtId="187" fontId="10" fillId="3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/>
    </xf>
    <xf numFmtId="203" fontId="11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187" fontId="11" fillId="3" borderId="1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186" fontId="11" fillId="3" borderId="1" xfId="0" applyNumberFormat="1" applyFont="1" applyFill="1" applyBorder="1" applyAlignment="1">
      <alignment horizontal="center" vertical="center" wrapText="1"/>
    </xf>
    <xf numFmtId="1" fontId="11" fillId="0" borderId="12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16" xfId="0" applyNumberFormat="1" applyFont="1" applyFill="1" applyBorder="1" applyAlignment="1">
      <alignment horizontal="center" vertical="center"/>
    </xf>
    <xf numFmtId="184" fontId="2" fillId="0" borderId="19" xfId="0" applyNumberFormat="1" applyFont="1" applyFill="1" applyBorder="1" applyAlignment="1">
      <alignment horizontal="center" vertical="center"/>
    </xf>
    <xf numFmtId="184" fontId="2" fillId="0" borderId="11" xfId="0" applyNumberFormat="1" applyFont="1" applyFill="1" applyBorder="1" applyAlignment="1">
      <alignment horizontal="center" vertical="center"/>
    </xf>
    <xf numFmtId="184" fontId="2" fillId="0" borderId="20" xfId="0" applyNumberFormat="1" applyFont="1" applyFill="1" applyBorder="1" applyAlignment="1">
      <alignment horizontal="center" vertical="center"/>
    </xf>
    <xf numFmtId="184" fontId="2" fillId="0" borderId="12" xfId="0" applyNumberFormat="1" applyFont="1" applyFill="1" applyBorder="1" applyAlignment="1">
      <alignment horizontal="center" vertical="center"/>
    </xf>
    <xf numFmtId="184" fontId="11" fillId="0" borderId="13" xfId="0" applyNumberFormat="1" applyFont="1" applyFill="1" applyBorder="1" applyAlignment="1">
      <alignment horizontal="center" vertical="center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84" fontId="2" fillId="0" borderId="18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20" xfId="0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184" fontId="11" fillId="0" borderId="18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20" t="s">
        <v>7</v>
      </c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144"/>
      <c r="C2" s="97"/>
      <c r="D2" s="97"/>
      <c r="E2" s="20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144"/>
      <c r="C3" s="145"/>
      <c r="D3" s="121"/>
      <c r="E3" s="121"/>
      <c r="F3" s="99"/>
      <c r="G3" s="126"/>
      <c r="H3" s="127"/>
      <c r="I3" s="127"/>
      <c r="J3" s="128"/>
      <c r="K3" s="129"/>
      <c r="L3" s="130"/>
      <c r="M3" s="130"/>
      <c r="N3" s="123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5"/>
      <c r="AN3" s="17"/>
    </row>
    <row r="4" spans="2:45" ht="20.100000000000001" hidden="1" customHeight="1" x14ac:dyDescent="0.15">
      <c r="B4" s="144"/>
      <c r="C4" s="146"/>
      <c r="D4" s="109"/>
      <c r="E4" s="109"/>
      <c r="F4" s="110"/>
      <c r="G4" s="131"/>
      <c r="H4" s="131"/>
      <c r="I4" s="100"/>
      <c r="J4" s="100"/>
      <c r="K4" s="114"/>
      <c r="L4" s="109"/>
      <c r="M4" s="109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78"/>
      <c r="AI4" s="78"/>
      <c r="AJ4" s="78"/>
      <c r="AK4" s="78"/>
      <c r="AL4" s="109"/>
      <c r="AM4" s="111"/>
      <c r="AN4" s="17"/>
    </row>
    <row r="5" spans="2:45" ht="33" hidden="1" customHeight="1" x14ac:dyDescent="0.15">
      <c r="B5" s="144"/>
      <c r="C5" s="147"/>
      <c r="D5" s="110"/>
      <c r="E5" s="110"/>
      <c r="F5" s="100"/>
      <c r="G5" s="132"/>
      <c r="H5" s="132"/>
      <c r="I5" s="100"/>
      <c r="J5" s="100"/>
      <c r="K5" s="110"/>
      <c r="L5" s="110"/>
      <c r="M5" s="110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79"/>
      <c r="AI5" s="79"/>
      <c r="AJ5" s="79"/>
      <c r="AK5" s="79"/>
      <c r="AL5" s="110"/>
      <c r="AM5" s="112"/>
      <c r="AN5" s="17"/>
    </row>
    <row r="6" spans="2:45" ht="19.5" hidden="1" customHeight="1" x14ac:dyDescent="0.15">
      <c r="B6" s="144"/>
      <c r="C6" s="148"/>
      <c r="D6" s="137"/>
      <c r="E6" s="137"/>
      <c r="F6" s="2"/>
      <c r="G6" s="35"/>
      <c r="H6" s="35"/>
      <c r="I6" s="2"/>
      <c r="J6" s="2"/>
      <c r="K6" s="122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144"/>
      <c r="C7" s="149"/>
      <c r="D7" s="151"/>
      <c r="E7" s="135"/>
      <c r="F7" s="2"/>
      <c r="G7" s="35"/>
      <c r="H7" s="35"/>
      <c r="I7" s="2"/>
      <c r="J7" s="2"/>
      <c r="K7" s="115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144"/>
      <c r="C8" s="149"/>
      <c r="D8" s="151"/>
      <c r="E8" s="135"/>
      <c r="F8" s="2"/>
      <c r="G8" s="35"/>
      <c r="H8" s="35"/>
      <c r="I8" s="2"/>
      <c r="J8" s="2"/>
      <c r="K8" s="115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144"/>
      <c r="C9" s="149"/>
      <c r="D9" s="151"/>
      <c r="E9" s="135"/>
      <c r="F9" s="2"/>
      <c r="G9" s="35"/>
      <c r="H9" s="35"/>
      <c r="I9" s="2"/>
      <c r="J9" s="2"/>
      <c r="K9" s="115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144"/>
      <c r="C10" s="149"/>
      <c r="D10" s="151"/>
      <c r="E10" s="135"/>
      <c r="F10" s="10"/>
      <c r="G10" s="35"/>
      <c r="H10" s="35"/>
      <c r="I10" s="2"/>
      <c r="J10" s="2"/>
      <c r="K10" s="115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144"/>
      <c r="C11" s="149"/>
      <c r="D11" s="151"/>
      <c r="E11" s="135"/>
      <c r="F11" s="2"/>
      <c r="G11" s="35"/>
      <c r="H11" s="35"/>
      <c r="I11" s="2"/>
      <c r="J11" s="2"/>
      <c r="K11" s="115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144"/>
      <c r="C12" s="149"/>
      <c r="D12" s="151"/>
      <c r="E12" s="135"/>
      <c r="F12" s="2"/>
      <c r="G12" s="35"/>
      <c r="H12" s="35"/>
      <c r="I12" s="2"/>
      <c r="J12" s="2"/>
      <c r="K12" s="115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144"/>
      <c r="C13" s="150"/>
      <c r="D13" s="152"/>
      <c r="E13" s="136"/>
      <c r="F13" s="3"/>
      <c r="G13" s="36"/>
      <c r="H13" s="36"/>
      <c r="I13" s="3"/>
      <c r="J13" s="3"/>
      <c r="K13" s="116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144"/>
      <c r="C14" s="133"/>
      <c r="D14" s="135"/>
      <c r="E14" s="135"/>
      <c r="F14" s="28"/>
      <c r="G14" s="72"/>
      <c r="H14" s="72"/>
      <c r="I14" s="28"/>
      <c r="J14" s="28"/>
      <c r="K14" s="115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144"/>
      <c r="C15" s="133"/>
      <c r="D15" s="135"/>
      <c r="E15" s="135"/>
      <c r="F15" s="2"/>
      <c r="G15" s="35"/>
      <c r="H15" s="35"/>
      <c r="I15" s="2"/>
      <c r="J15" s="2"/>
      <c r="K15" s="115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144"/>
      <c r="C16" s="133"/>
      <c r="D16" s="135"/>
      <c r="E16" s="135"/>
      <c r="F16" s="2"/>
      <c r="G16" s="35"/>
      <c r="H16" s="35"/>
      <c r="I16" s="2"/>
      <c r="J16" s="2"/>
      <c r="K16" s="115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144"/>
      <c r="C17" s="133"/>
      <c r="D17" s="135"/>
      <c r="E17" s="135"/>
      <c r="F17" s="2"/>
      <c r="G17" s="35"/>
      <c r="H17" s="35"/>
      <c r="I17" s="2"/>
      <c r="J17" s="2"/>
      <c r="K17" s="115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144"/>
      <c r="C18" s="133"/>
      <c r="D18" s="135"/>
      <c r="E18" s="135"/>
      <c r="F18" s="10"/>
      <c r="G18" s="35"/>
      <c r="H18" s="35"/>
      <c r="I18" s="2"/>
      <c r="J18" s="2"/>
      <c r="K18" s="115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144"/>
      <c r="C19" s="133"/>
      <c r="D19" s="135"/>
      <c r="E19" s="135"/>
      <c r="F19" s="2"/>
      <c r="G19" s="35"/>
      <c r="H19" s="35"/>
      <c r="I19" s="2"/>
      <c r="J19" s="2"/>
      <c r="K19" s="115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144"/>
      <c r="C20" s="133"/>
      <c r="D20" s="135"/>
      <c r="E20" s="135"/>
      <c r="F20" s="2"/>
      <c r="G20" s="35"/>
      <c r="H20" s="35"/>
      <c r="I20" s="2"/>
      <c r="J20" s="2"/>
      <c r="K20" s="115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144"/>
      <c r="C21" s="134"/>
      <c r="D21" s="136"/>
      <c r="E21" s="136"/>
      <c r="F21" s="3"/>
      <c r="G21" s="36"/>
      <c r="H21" s="36"/>
      <c r="I21" s="3"/>
      <c r="J21" s="3"/>
      <c r="K21" s="116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144"/>
      <c r="C22" s="133"/>
      <c r="D22" s="135"/>
      <c r="E22" s="135"/>
      <c r="F22" s="28"/>
      <c r="G22" s="72"/>
      <c r="H22" s="72"/>
      <c r="I22" s="28"/>
      <c r="J22" s="28"/>
      <c r="K22" s="115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144"/>
      <c r="C23" s="133"/>
      <c r="D23" s="135"/>
      <c r="E23" s="135"/>
      <c r="F23" s="2"/>
      <c r="G23" s="35"/>
      <c r="H23" s="35"/>
      <c r="I23" s="2"/>
      <c r="J23" s="2"/>
      <c r="K23" s="115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144"/>
      <c r="C24" s="133"/>
      <c r="D24" s="135"/>
      <c r="E24" s="135"/>
      <c r="F24" s="2"/>
      <c r="G24" s="35"/>
      <c r="H24" s="35"/>
      <c r="I24" s="2"/>
      <c r="J24" s="2"/>
      <c r="K24" s="115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144"/>
      <c r="C25" s="133"/>
      <c r="D25" s="135"/>
      <c r="E25" s="135"/>
      <c r="F25" s="2"/>
      <c r="G25" s="35"/>
      <c r="H25" s="35"/>
      <c r="I25" s="2"/>
      <c r="J25" s="2"/>
      <c r="K25" s="115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144"/>
      <c r="C26" s="133"/>
      <c r="D26" s="135"/>
      <c r="E26" s="135"/>
      <c r="F26" s="10"/>
      <c r="G26" s="35"/>
      <c r="H26" s="35"/>
      <c r="I26" s="2"/>
      <c r="J26" s="2"/>
      <c r="K26" s="115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144"/>
      <c r="C27" s="133"/>
      <c r="D27" s="135"/>
      <c r="E27" s="135"/>
      <c r="F27" s="2"/>
      <c r="G27" s="35"/>
      <c r="H27" s="35"/>
      <c r="I27" s="2"/>
      <c r="J27" s="2"/>
      <c r="K27" s="115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144"/>
      <c r="C28" s="133"/>
      <c r="D28" s="135"/>
      <c r="E28" s="135"/>
      <c r="F28" s="2"/>
      <c r="G28" s="35"/>
      <c r="H28" s="35"/>
      <c r="I28" s="2"/>
      <c r="J28" s="2"/>
      <c r="K28" s="115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144"/>
      <c r="C29" s="134"/>
      <c r="D29" s="136"/>
      <c r="E29" s="136"/>
      <c r="F29" s="3"/>
      <c r="G29" s="35"/>
      <c r="H29" s="35"/>
      <c r="I29" s="3"/>
      <c r="J29" s="2"/>
      <c r="K29" s="116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144"/>
      <c r="C30" s="11"/>
      <c r="D30" s="11"/>
      <c r="E30" s="11"/>
      <c r="F30" s="12"/>
      <c r="G30" s="73"/>
      <c r="H30" s="73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20" t="s">
        <v>70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spans="2:40" ht="0.75" customHeight="1" thickBot="1" x14ac:dyDescent="0.45">
      <c r="B33" s="21"/>
      <c r="C33" s="97"/>
      <c r="D33" s="97"/>
      <c r="E33" s="20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94" t="s">
        <v>61</v>
      </c>
      <c r="D34" s="99" t="s">
        <v>13</v>
      </c>
      <c r="E34" s="99" t="s">
        <v>14</v>
      </c>
      <c r="F34" s="99" t="s">
        <v>62</v>
      </c>
      <c r="G34" s="107" t="s">
        <v>15</v>
      </c>
      <c r="H34" s="107"/>
      <c r="I34" s="107"/>
      <c r="J34" s="107"/>
      <c r="K34" s="117" t="s">
        <v>16</v>
      </c>
      <c r="L34" s="118"/>
      <c r="M34" s="119"/>
      <c r="N34" s="107" t="s">
        <v>17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8"/>
      <c r="AN34" s="17"/>
    </row>
    <row r="35" spans="2:40" ht="26.25" customHeight="1" x14ac:dyDescent="0.15">
      <c r="B35" s="21"/>
      <c r="C35" s="95"/>
      <c r="D35" s="100"/>
      <c r="E35" s="100"/>
      <c r="F35" s="100"/>
      <c r="G35" s="101" t="s">
        <v>18</v>
      </c>
      <c r="H35" s="101" t="s">
        <v>19</v>
      </c>
      <c r="I35" s="101" t="s">
        <v>20</v>
      </c>
      <c r="J35" s="101" t="s">
        <v>21</v>
      </c>
      <c r="K35" s="98" t="s">
        <v>54</v>
      </c>
      <c r="L35" s="98" t="s">
        <v>22</v>
      </c>
      <c r="M35" s="98" t="s">
        <v>23</v>
      </c>
      <c r="N35" s="103" t="s">
        <v>24</v>
      </c>
      <c r="O35" s="103"/>
      <c r="P35" s="103"/>
      <c r="Q35" s="103"/>
      <c r="R35" s="103" t="s">
        <v>25</v>
      </c>
      <c r="S35" s="103"/>
      <c r="T35" s="103"/>
      <c r="U35" s="103"/>
      <c r="V35" s="103" t="s">
        <v>26</v>
      </c>
      <c r="W35" s="103"/>
      <c r="X35" s="103"/>
      <c r="Y35" s="103"/>
      <c r="Z35" s="106" t="s">
        <v>58</v>
      </c>
      <c r="AA35" s="106"/>
      <c r="AB35" s="106"/>
      <c r="AC35" s="106"/>
      <c r="AD35" s="103" t="s">
        <v>59</v>
      </c>
      <c r="AE35" s="103"/>
      <c r="AF35" s="103"/>
      <c r="AG35" s="103"/>
      <c r="AH35" s="113" t="s">
        <v>65</v>
      </c>
      <c r="AI35" s="103"/>
      <c r="AJ35" s="103"/>
      <c r="AK35" s="103"/>
      <c r="AL35" s="98" t="s">
        <v>60</v>
      </c>
      <c r="AM35" s="105" t="s">
        <v>27</v>
      </c>
      <c r="AN35" s="17"/>
    </row>
    <row r="36" spans="2:40" ht="38.65" customHeight="1" x14ac:dyDescent="0.15">
      <c r="B36" s="21"/>
      <c r="C36" s="96"/>
      <c r="D36" s="98"/>
      <c r="E36" s="98"/>
      <c r="F36" s="98"/>
      <c r="G36" s="102"/>
      <c r="H36" s="102"/>
      <c r="I36" s="102"/>
      <c r="J36" s="102"/>
      <c r="K36" s="98"/>
      <c r="L36" s="98"/>
      <c r="M36" s="98"/>
      <c r="N36" s="50" t="s">
        <v>28</v>
      </c>
      <c r="O36" s="51" t="s">
        <v>29</v>
      </c>
      <c r="P36" s="50" t="s">
        <v>30</v>
      </c>
      <c r="Q36" s="50" t="s">
        <v>31</v>
      </c>
      <c r="R36" s="80" t="s">
        <v>28</v>
      </c>
      <c r="S36" s="51" t="s">
        <v>29</v>
      </c>
      <c r="T36" s="80" t="s">
        <v>30</v>
      </c>
      <c r="U36" s="50" t="s">
        <v>31</v>
      </c>
      <c r="V36" s="50" t="s">
        <v>28</v>
      </c>
      <c r="W36" s="91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98"/>
      <c r="AM36" s="105"/>
      <c r="AN36" s="17"/>
    </row>
    <row r="37" spans="2:40" ht="32.25" customHeight="1" x14ac:dyDescent="0.15">
      <c r="C37" s="138">
        <v>1.9</v>
      </c>
      <c r="D37" s="140">
        <v>1.5</v>
      </c>
      <c r="E37" s="140">
        <v>1.5</v>
      </c>
      <c r="F37" s="40" t="s">
        <v>63</v>
      </c>
      <c r="G37" s="67" t="e">
        <f>#REF!</f>
        <v>#REF!</v>
      </c>
      <c r="H37" s="67" t="e">
        <f>#REF!</f>
        <v>#REF!</v>
      </c>
      <c r="I37" s="52">
        <v>145</v>
      </c>
      <c r="J37" s="52">
        <v>60</v>
      </c>
      <c r="K37" s="142">
        <v>0</v>
      </c>
      <c r="L37" s="53">
        <f>(I37*2-M37*20)/2</f>
        <v>15</v>
      </c>
      <c r="M37" s="52">
        <f>IF((I37*2-INT((2*I37-9.5*2)/20)*20)&lt;9.5,INT((2*I37-9.5*2)/20)-1,INT((2*I37-9.5*2)/20))</f>
        <v>13</v>
      </c>
      <c r="N37" s="76">
        <v>12</v>
      </c>
      <c r="O37" s="54">
        <v>100</v>
      </c>
      <c r="P37" s="52">
        <f>(M37+1)*2</f>
        <v>28</v>
      </c>
      <c r="Q37" s="55">
        <f>O37*P37/100*((N37/100)^2/4*PI()*7850/100)</f>
        <v>24.858794349325315</v>
      </c>
      <c r="R37" s="76">
        <v>16</v>
      </c>
      <c r="S37" s="54">
        <f t="shared" ref="S37:S46" si="0">2*I37+65</f>
        <v>355</v>
      </c>
      <c r="T37" s="52">
        <v>10</v>
      </c>
      <c r="U37" s="55">
        <f t="shared" ref="U37:U45" si="1">S37*T37/100*((R37/100)^2/4*PI()*7850/100)</f>
        <v>56.030933295304678</v>
      </c>
      <c r="V37" s="76">
        <v>20</v>
      </c>
      <c r="W37" s="54">
        <v>120</v>
      </c>
      <c r="X37" s="52">
        <f>INT(100/20)*2</f>
        <v>10</v>
      </c>
      <c r="Y37" s="55">
        <f t="shared" ref="Y37:Y45" si="2">W37*X37/100*((V37/100)^2/4*PI()*7850/100)</f>
        <v>29.593802796815854</v>
      </c>
      <c r="Z37" s="76">
        <v>14</v>
      </c>
      <c r="AA37" s="43">
        <f>19+J37</f>
        <v>79</v>
      </c>
      <c r="AB37" s="2">
        <f>(INT(M37/2)+1)*(INT(100/40)+1)</f>
        <v>21</v>
      </c>
      <c r="AC37" s="55">
        <f t="shared" ref="AC37:AC45" si="3">AA37*AB37/100*((Z37/100)^2/4*PI()*7850/100)</f>
        <v>20.047581859632981</v>
      </c>
      <c r="AD37" s="76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6">
        <v>12</v>
      </c>
      <c r="AI37" s="55">
        <f>2*I37+17</f>
        <v>307</v>
      </c>
      <c r="AJ37" s="52">
        <v>5</v>
      </c>
      <c r="AK37" s="55">
        <f>AI37*AJ37/100*((AH37/100)^2/4*PI()*7850/100)</f>
        <v>13.627946187933698</v>
      </c>
      <c r="AL37" s="55">
        <f>Q37+U37+Y37+AC37+AG37+AK37</f>
        <v>147.71031482463042</v>
      </c>
      <c r="AM37" s="56">
        <f t="shared" ref="AM37:AM46" si="5">2*I37/100*J37/100</f>
        <v>1.74</v>
      </c>
      <c r="AN37" s="4"/>
    </row>
    <row r="38" spans="2:40" ht="32.25" customHeight="1" x14ac:dyDescent="0.15">
      <c r="C38" s="138"/>
      <c r="D38" s="140"/>
      <c r="E38" s="140"/>
      <c r="F38" s="40" t="s">
        <v>64</v>
      </c>
      <c r="G38" s="67"/>
      <c r="H38" s="67"/>
      <c r="I38" s="52">
        <v>145</v>
      </c>
      <c r="J38" s="52">
        <v>60</v>
      </c>
      <c r="K38" s="142"/>
      <c r="L38" s="53">
        <f>(I38*2-M38*20)/2</f>
        <v>15</v>
      </c>
      <c r="M38" s="52">
        <f>IF((I38*2-INT((2*I38-9.5*2)/20)*20)&lt;9.5,INT((2*I38-9.5*2)/20)-1,INT((2*I38-9.5*2)/20))</f>
        <v>13</v>
      </c>
      <c r="N38" s="76">
        <v>12</v>
      </c>
      <c r="O38" s="54">
        <v>100</v>
      </c>
      <c r="P38" s="52">
        <f t="shared" ref="P38:P46" si="6">(M38+1)*2</f>
        <v>28</v>
      </c>
      <c r="Q38" s="55">
        <f>O38*P38/100*((N38/100)^2/4*PI()*7850/100)</f>
        <v>24.858794349325315</v>
      </c>
      <c r="R38" s="76">
        <v>16</v>
      </c>
      <c r="S38" s="54">
        <f t="shared" si="0"/>
        <v>355</v>
      </c>
      <c r="T38" s="52">
        <v>10</v>
      </c>
      <c r="U38" s="55">
        <f t="shared" si="1"/>
        <v>56.030933295304678</v>
      </c>
      <c r="V38" s="76">
        <v>20</v>
      </c>
      <c r="W38" s="54">
        <v>120</v>
      </c>
      <c r="X38" s="52">
        <f>INT(100/20)*2</f>
        <v>10</v>
      </c>
      <c r="Y38" s="55">
        <f t="shared" si="2"/>
        <v>29.593802796815854</v>
      </c>
      <c r="Z38" s="76">
        <v>14</v>
      </c>
      <c r="AA38" s="43">
        <f t="shared" ref="AA38:AA46" si="7">19+J38</f>
        <v>79</v>
      </c>
      <c r="AB38" s="2">
        <f t="shared" ref="AB38:AB46" si="8">(INT(M38/2)+1)*(INT(100/40)+1)</f>
        <v>21</v>
      </c>
      <c r="AC38" s="55">
        <f t="shared" si="3"/>
        <v>20.047581859632981</v>
      </c>
      <c r="AD38" s="76">
        <v>12</v>
      </c>
      <c r="AE38" s="54">
        <v>100</v>
      </c>
      <c r="AF38" s="52">
        <v>4</v>
      </c>
      <c r="AG38" s="55">
        <f t="shared" si="4"/>
        <v>3.5512563356179019</v>
      </c>
      <c r="AH38" s="76">
        <v>12</v>
      </c>
      <c r="AI38" s="55">
        <f t="shared" ref="AI38:AI46" si="9">2*I38+17</f>
        <v>307</v>
      </c>
      <c r="AJ38" s="52">
        <v>5</v>
      </c>
      <c r="AK38" s="55">
        <f t="shared" ref="AK38:AK46" si="10">AI38*AJ38/100*((AH38/100)^2/4*PI()*7850/100)</f>
        <v>13.627946187933698</v>
      </c>
      <c r="AL38" s="55">
        <f t="shared" ref="AL38:AL46" si="11">Q38+U38+Y38+AC38+AG38+AK38</f>
        <v>147.71031482463042</v>
      </c>
      <c r="AM38" s="56">
        <f t="shared" si="5"/>
        <v>1.74</v>
      </c>
      <c r="AN38" s="4"/>
    </row>
    <row r="39" spans="2:40" ht="32.25" customHeight="1" x14ac:dyDescent="0.15">
      <c r="C39" s="138"/>
      <c r="D39" s="140"/>
      <c r="E39" s="140"/>
      <c r="F39" s="40" t="s">
        <v>32</v>
      </c>
      <c r="G39" s="67" t="e">
        <f>#REF!</f>
        <v>#REF!</v>
      </c>
      <c r="H39" s="67" t="e">
        <f>#REF!</f>
        <v>#REF!</v>
      </c>
      <c r="I39" s="52">
        <v>145</v>
      </c>
      <c r="J39" s="52">
        <v>60</v>
      </c>
      <c r="K39" s="142"/>
      <c r="L39" s="53">
        <f t="shared" ref="L39:L46" si="12">(I39*2-M39*20)/2</f>
        <v>15</v>
      </c>
      <c r="M39" s="52">
        <f t="shared" ref="M39:M46" si="13">IF((I39*2-INT((2*I39-9.5*2)/20)*20)&lt;9.5,INT((2*I39-9.5*2)/20)-1,INT((2*I39-9.5*2)/20))</f>
        <v>13</v>
      </c>
      <c r="N39" s="76">
        <v>12</v>
      </c>
      <c r="O39" s="54">
        <v>100</v>
      </c>
      <c r="P39" s="52">
        <f t="shared" si="6"/>
        <v>28</v>
      </c>
      <c r="Q39" s="55">
        <f t="shared" ref="Q39:Q45" si="14">O39*P39/100*((N39/100)^2/4*PI()*7850/100)</f>
        <v>24.858794349325315</v>
      </c>
      <c r="R39" s="76">
        <v>16</v>
      </c>
      <c r="S39" s="54">
        <f t="shared" si="0"/>
        <v>355</v>
      </c>
      <c r="T39" s="52">
        <v>10</v>
      </c>
      <c r="U39" s="55">
        <f t="shared" si="1"/>
        <v>56.030933295304678</v>
      </c>
      <c r="V39" s="76">
        <v>20</v>
      </c>
      <c r="W39" s="54">
        <v>120</v>
      </c>
      <c r="X39" s="52">
        <f t="shared" ref="X39:X46" si="15">INT(100/20)*2</f>
        <v>10</v>
      </c>
      <c r="Y39" s="55">
        <f t="shared" si="2"/>
        <v>29.593802796815854</v>
      </c>
      <c r="Z39" s="76">
        <v>14</v>
      </c>
      <c r="AA39" s="43">
        <f t="shared" si="7"/>
        <v>79</v>
      </c>
      <c r="AB39" s="2">
        <f t="shared" si="8"/>
        <v>21</v>
      </c>
      <c r="AC39" s="55">
        <f t="shared" si="3"/>
        <v>20.047581859632981</v>
      </c>
      <c r="AD39" s="76">
        <v>12</v>
      </c>
      <c r="AE39" s="54">
        <v>100</v>
      </c>
      <c r="AF39" s="52">
        <v>4</v>
      </c>
      <c r="AG39" s="55">
        <f t="shared" si="4"/>
        <v>3.5512563356179019</v>
      </c>
      <c r="AH39" s="76">
        <v>12</v>
      </c>
      <c r="AI39" s="55">
        <f t="shared" si="9"/>
        <v>307</v>
      </c>
      <c r="AJ39" s="52">
        <v>5</v>
      </c>
      <c r="AK39" s="55">
        <f t="shared" si="10"/>
        <v>13.627946187933698</v>
      </c>
      <c r="AL39" s="55">
        <f t="shared" si="11"/>
        <v>147.71031482463042</v>
      </c>
      <c r="AM39" s="56">
        <f t="shared" si="5"/>
        <v>1.74</v>
      </c>
      <c r="AN39" s="4"/>
    </row>
    <row r="40" spans="2:40" ht="32.25" customHeight="1" x14ac:dyDescent="0.15">
      <c r="C40" s="138"/>
      <c r="D40" s="140"/>
      <c r="E40" s="140"/>
      <c r="F40" s="40" t="s">
        <v>33</v>
      </c>
      <c r="G40" s="67" t="e">
        <f>#REF!</f>
        <v>#REF!</v>
      </c>
      <c r="H40" s="67" t="e">
        <f>#REF!</f>
        <v>#REF!</v>
      </c>
      <c r="I40" s="52">
        <v>145</v>
      </c>
      <c r="J40" s="52">
        <v>60</v>
      </c>
      <c r="K40" s="142"/>
      <c r="L40" s="53">
        <f t="shared" si="12"/>
        <v>15</v>
      </c>
      <c r="M40" s="52">
        <f t="shared" si="13"/>
        <v>13</v>
      </c>
      <c r="N40" s="76">
        <v>12</v>
      </c>
      <c r="O40" s="54">
        <v>100</v>
      </c>
      <c r="P40" s="52">
        <f t="shared" si="6"/>
        <v>28</v>
      </c>
      <c r="Q40" s="55">
        <f t="shared" si="14"/>
        <v>24.858794349325315</v>
      </c>
      <c r="R40" s="76">
        <v>16</v>
      </c>
      <c r="S40" s="54">
        <f t="shared" si="0"/>
        <v>355</v>
      </c>
      <c r="T40" s="52">
        <v>10</v>
      </c>
      <c r="U40" s="55">
        <f t="shared" si="1"/>
        <v>56.030933295304678</v>
      </c>
      <c r="V40" s="76">
        <v>20</v>
      </c>
      <c r="W40" s="54">
        <v>120</v>
      </c>
      <c r="X40" s="52">
        <f t="shared" si="15"/>
        <v>10</v>
      </c>
      <c r="Y40" s="55">
        <f t="shared" si="2"/>
        <v>29.593802796815854</v>
      </c>
      <c r="Z40" s="76">
        <v>14</v>
      </c>
      <c r="AA40" s="43">
        <f t="shared" si="7"/>
        <v>79</v>
      </c>
      <c r="AB40" s="2">
        <f t="shared" si="8"/>
        <v>21</v>
      </c>
      <c r="AC40" s="55">
        <f t="shared" si="3"/>
        <v>20.047581859632981</v>
      </c>
      <c r="AD40" s="76">
        <v>12</v>
      </c>
      <c r="AE40" s="54">
        <v>100</v>
      </c>
      <c r="AF40" s="52">
        <v>4</v>
      </c>
      <c r="AG40" s="55">
        <f t="shared" si="4"/>
        <v>3.5512563356179019</v>
      </c>
      <c r="AH40" s="76">
        <v>12</v>
      </c>
      <c r="AI40" s="55">
        <f t="shared" si="9"/>
        <v>307</v>
      </c>
      <c r="AJ40" s="52">
        <v>5</v>
      </c>
      <c r="AK40" s="55">
        <f t="shared" si="10"/>
        <v>13.627946187933698</v>
      </c>
      <c r="AL40" s="55">
        <f t="shared" si="11"/>
        <v>147.71031482463042</v>
      </c>
      <c r="AM40" s="56">
        <f t="shared" si="5"/>
        <v>1.74</v>
      </c>
      <c r="AN40" s="4"/>
    </row>
    <row r="41" spans="2:40" ht="32.25" customHeight="1" x14ac:dyDescent="0.15">
      <c r="C41" s="138"/>
      <c r="D41" s="140"/>
      <c r="E41" s="140"/>
      <c r="F41" s="40" t="s">
        <v>34</v>
      </c>
      <c r="G41" s="67" t="e">
        <f>#REF!</f>
        <v>#REF!</v>
      </c>
      <c r="H41" s="67" t="e">
        <f>#REF!</f>
        <v>#REF!</v>
      </c>
      <c r="I41" s="52">
        <v>145</v>
      </c>
      <c r="J41" s="52">
        <v>60</v>
      </c>
      <c r="K41" s="142"/>
      <c r="L41" s="53">
        <f t="shared" si="12"/>
        <v>15</v>
      </c>
      <c r="M41" s="52">
        <f t="shared" si="13"/>
        <v>13</v>
      </c>
      <c r="N41" s="76">
        <v>12</v>
      </c>
      <c r="O41" s="54">
        <v>100</v>
      </c>
      <c r="P41" s="52">
        <f t="shared" si="6"/>
        <v>28</v>
      </c>
      <c r="Q41" s="55">
        <f t="shared" si="14"/>
        <v>24.858794349325315</v>
      </c>
      <c r="R41" s="76">
        <v>16</v>
      </c>
      <c r="S41" s="54">
        <f t="shared" si="0"/>
        <v>355</v>
      </c>
      <c r="T41" s="52">
        <v>10</v>
      </c>
      <c r="U41" s="55">
        <f t="shared" si="1"/>
        <v>56.030933295304678</v>
      </c>
      <c r="V41" s="76">
        <v>20</v>
      </c>
      <c r="W41" s="54">
        <v>120</v>
      </c>
      <c r="X41" s="52">
        <f t="shared" si="15"/>
        <v>10</v>
      </c>
      <c r="Y41" s="55">
        <f t="shared" si="2"/>
        <v>29.593802796815854</v>
      </c>
      <c r="Z41" s="76">
        <v>14</v>
      </c>
      <c r="AA41" s="43">
        <f t="shared" si="7"/>
        <v>79</v>
      </c>
      <c r="AB41" s="2">
        <f t="shared" si="8"/>
        <v>21</v>
      </c>
      <c r="AC41" s="55">
        <f t="shared" si="3"/>
        <v>20.047581859632981</v>
      </c>
      <c r="AD41" s="76">
        <v>12</v>
      </c>
      <c r="AE41" s="54">
        <v>100</v>
      </c>
      <c r="AF41" s="52">
        <v>4</v>
      </c>
      <c r="AG41" s="55">
        <f t="shared" si="4"/>
        <v>3.5512563356179019</v>
      </c>
      <c r="AH41" s="76">
        <v>12</v>
      </c>
      <c r="AI41" s="55">
        <f t="shared" si="9"/>
        <v>307</v>
      </c>
      <c r="AJ41" s="52">
        <v>5</v>
      </c>
      <c r="AK41" s="55">
        <f t="shared" si="10"/>
        <v>13.627946187933698</v>
      </c>
      <c r="AL41" s="55">
        <f t="shared" si="11"/>
        <v>147.71031482463042</v>
      </c>
      <c r="AM41" s="56">
        <f t="shared" si="5"/>
        <v>1.74</v>
      </c>
      <c r="AN41" s="4"/>
    </row>
    <row r="42" spans="2:40" ht="32.25" customHeight="1" x14ac:dyDescent="0.15">
      <c r="C42" s="138"/>
      <c r="D42" s="140"/>
      <c r="E42" s="140"/>
      <c r="F42" s="40" t="s">
        <v>35</v>
      </c>
      <c r="G42" s="67" t="e">
        <f>#REF!</f>
        <v>#REF!</v>
      </c>
      <c r="H42" s="67" t="e">
        <f>#REF!</f>
        <v>#REF!</v>
      </c>
      <c r="I42" s="52">
        <v>175</v>
      </c>
      <c r="J42" s="52">
        <v>60</v>
      </c>
      <c r="K42" s="142"/>
      <c r="L42" s="53">
        <f t="shared" si="12"/>
        <v>15</v>
      </c>
      <c r="M42" s="52">
        <f t="shared" si="13"/>
        <v>16</v>
      </c>
      <c r="N42" s="76">
        <v>12</v>
      </c>
      <c r="O42" s="54">
        <v>100</v>
      </c>
      <c r="P42" s="52">
        <f t="shared" si="6"/>
        <v>34</v>
      </c>
      <c r="Q42" s="55">
        <f t="shared" si="14"/>
        <v>30.185678852752165</v>
      </c>
      <c r="R42" s="76">
        <v>16</v>
      </c>
      <c r="S42" s="54">
        <f t="shared" si="0"/>
        <v>415</v>
      </c>
      <c r="T42" s="52">
        <v>10</v>
      </c>
      <c r="U42" s="55">
        <f t="shared" si="1"/>
        <v>65.500950190285749</v>
      </c>
      <c r="V42" s="76">
        <v>20</v>
      </c>
      <c r="W42" s="54">
        <v>120</v>
      </c>
      <c r="X42" s="52">
        <f t="shared" si="15"/>
        <v>10</v>
      </c>
      <c r="Y42" s="55">
        <f t="shared" si="2"/>
        <v>29.593802796815854</v>
      </c>
      <c r="Z42" s="76">
        <v>14</v>
      </c>
      <c r="AA42" s="43">
        <f t="shared" si="7"/>
        <v>79</v>
      </c>
      <c r="AB42" s="2">
        <f t="shared" si="8"/>
        <v>27</v>
      </c>
      <c r="AC42" s="55">
        <f t="shared" si="3"/>
        <v>25.77546239095669</v>
      </c>
      <c r="AD42" s="76">
        <v>12</v>
      </c>
      <c r="AE42" s="54">
        <v>100</v>
      </c>
      <c r="AF42" s="52">
        <v>4</v>
      </c>
      <c r="AG42" s="55">
        <f t="shared" si="4"/>
        <v>3.5512563356179019</v>
      </c>
      <c r="AH42" s="76">
        <v>12</v>
      </c>
      <c r="AI42" s="55">
        <f t="shared" si="9"/>
        <v>367</v>
      </c>
      <c r="AJ42" s="52">
        <v>5</v>
      </c>
      <c r="AK42" s="55">
        <f t="shared" si="10"/>
        <v>16.291388439647125</v>
      </c>
      <c r="AL42" s="55">
        <f t="shared" si="11"/>
        <v>170.89853900607548</v>
      </c>
      <c r="AM42" s="56">
        <f t="shared" si="5"/>
        <v>2.1</v>
      </c>
      <c r="AN42" s="4"/>
    </row>
    <row r="43" spans="2:40" ht="32.25" customHeight="1" x14ac:dyDescent="0.15">
      <c r="C43" s="138"/>
      <c r="D43" s="140"/>
      <c r="E43" s="140"/>
      <c r="F43" s="40" t="s">
        <v>36</v>
      </c>
      <c r="G43" s="67" t="e">
        <f>#REF!</f>
        <v>#REF!</v>
      </c>
      <c r="H43" s="67" t="e">
        <f>#REF!</f>
        <v>#REF!</v>
      </c>
      <c r="I43" s="52">
        <v>185</v>
      </c>
      <c r="J43" s="52">
        <v>60</v>
      </c>
      <c r="K43" s="142"/>
      <c r="L43" s="53">
        <f t="shared" si="12"/>
        <v>15</v>
      </c>
      <c r="M43" s="52">
        <f t="shared" si="13"/>
        <v>17</v>
      </c>
      <c r="N43" s="76">
        <v>12</v>
      </c>
      <c r="O43" s="54">
        <v>100</v>
      </c>
      <c r="P43" s="52">
        <f t="shared" si="6"/>
        <v>36</v>
      </c>
      <c r="Q43" s="55">
        <f t="shared" si="14"/>
        <v>31.961307020561115</v>
      </c>
      <c r="R43" s="76">
        <v>16</v>
      </c>
      <c r="S43" s="54">
        <f t="shared" si="0"/>
        <v>435</v>
      </c>
      <c r="T43" s="52">
        <v>10</v>
      </c>
      <c r="U43" s="55">
        <f t="shared" si="1"/>
        <v>68.657622488612773</v>
      </c>
      <c r="V43" s="76">
        <v>20</v>
      </c>
      <c r="W43" s="54">
        <v>120</v>
      </c>
      <c r="X43" s="52">
        <f>INT(100/20)*2</f>
        <v>10</v>
      </c>
      <c r="Y43" s="55">
        <f t="shared" si="2"/>
        <v>29.593802796815854</v>
      </c>
      <c r="Z43" s="76">
        <v>14</v>
      </c>
      <c r="AA43" s="43">
        <f t="shared" si="7"/>
        <v>79</v>
      </c>
      <c r="AB43" s="2">
        <f t="shared" si="8"/>
        <v>27</v>
      </c>
      <c r="AC43" s="55">
        <f t="shared" si="3"/>
        <v>25.77546239095669</v>
      </c>
      <c r="AD43" s="76">
        <v>12</v>
      </c>
      <c r="AE43" s="54">
        <v>100</v>
      </c>
      <c r="AF43" s="52">
        <v>4</v>
      </c>
      <c r="AG43" s="55">
        <f t="shared" si="4"/>
        <v>3.5512563356179019</v>
      </c>
      <c r="AH43" s="76">
        <v>12</v>
      </c>
      <c r="AI43" s="55">
        <f t="shared" si="9"/>
        <v>387</v>
      </c>
      <c r="AJ43" s="52">
        <v>5</v>
      </c>
      <c r="AK43" s="55">
        <f t="shared" si="10"/>
        <v>17.179202523551602</v>
      </c>
      <c r="AL43" s="55">
        <f t="shared" si="11"/>
        <v>176.71865355611592</v>
      </c>
      <c r="AM43" s="56">
        <f t="shared" si="5"/>
        <v>2.2200000000000002</v>
      </c>
      <c r="AN43" s="4"/>
    </row>
    <row r="44" spans="2:40" ht="32.25" customHeight="1" x14ac:dyDescent="0.15">
      <c r="C44" s="138"/>
      <c r="D44" s="140"/>
      <c r="E44" s="140"/>
      <c r="F44" s="40" t="s">
        <v>37</v>
      </c>
      <c r="G44" s="67" t="e">
        <f>#REF!</f>
        <v>#REF!</v>
      </c>
      <c r="H44" s="67" t="e">
        <f>#REF!</f>
        <v>#REF!</v>
      </c>
      <c r="I44" s="52">
        <v>185</v>
      </c>
      <c r="J44" s="52">
        <v>70</v>
      </c>
      <c r="K44" s="142"/>
      <c r="L44" s="53">
        <f t="shared" si="12"/>
        <v>15</v>
      </c>
      <c r="M44" s="52">
        <f t="shared" si="13"/>
        <v>17</v>
      </c>
      <c r="N44" s="76">
        <v>12</v>
      </c>
      <c r="O44" s="54">
        <v>100</v>
      </c>
      <c r="P44" s="52">
        <f t="shared" si="6"/>
        <v>36</v>
      </c>
      <c r="Q44" s="55">
        <f t="shared" si="14"/>
        <v>31.961307020561115</v>
      </c>
      <c r="R44" s="76">
        <v>16</v>
      </c>
      <c r="S44" s="54">
        <f t="shared" si="0"/>
        <v>435</v>
      </c>
      <c r="T44" s="52">
        <v>10</v>
      </c>
      <c r="U44" s="55">
        <f t="shared" si="1"/>
        <v>68.657622488612773</v>
      </c>
      <c r="V44" s="76">
        <v>20</v>
      </c>
      <c r="W44" s="54">
        <v>120</v>
      </c>
      <c r="X44" s="52">
        <f t="shared" si="15"/>
        <v>10</v>
      </c>
      <c r="Y44" s="55">
        <f t="shared" si="2"/>
        <v>29.593802796815854</v>
      </c>
      <c r="Z44" s="76">
        <v>14</v>
      </c>
      <c r="AA44" s="43">
        <f t="shared" si="7"/>
        <v>89</v>
      </c>
      <c r="AB44" s="2">
        <f t="shared" si="8"/>
        <v>27</v>
      </c>
      <c r="AC44" s="55">
        <f t="shared" si="3"/>
        <v>29.038179149305641</v>
      </c>
      <c r="AD44" s="76">
        <v>12</v>
      </c>
      <c r="AE44" s="54">
        <v>100</v>
      </c>
      <c r="AF44" s="52">
        <v>4</v>
      </c>
      <c r="AG44" s="55">
        <f t="shared" si="4"/>
        <v>3.5512563356179019</v>
      </c>
      <c r="AH44" s="76">
        <v>12</v>
      </c>
      <c r="AI44" s="55">
        <f t="shared" si="9"/>
        <v>387</v>
      </c>
      <c r="AJ44" s="52">
        <v>5</v>
      </c>
      <c r="AK44" s="55">
        <f t="shared" si="10"/>
        <v>17.179202523551602</v>
      </c>
      <c r="AL44" s="55">
        <f t="shared" si="11"/>
        <v>179.98137031446487</v>
      </c>
      <c r="AM44" s="56">
        <f t="shared" si="5"/>
        <v>2.59</v>
      </c>
      <c r="AN44" s="4"/>
    </row>
    <row r="45" spans="2:40" ht="32.25" customHeight="1" x14ac:dyDescent="0.15">
      <c r="C45" s="138"/>
      <c r="D45" s="140"/>
      <c r="E45" s="140"/>
      <c r="F45" s="40" t="s">
        <v>38</v>
      </c>
      <c r="G45" s="67" t="e">
        <f>#REF!</f>
        <v>#REF!</v>
      </c>
      <c r="H45" s="67" t="e">
        <f>#REF!</f>
        <v>#REF!</v>
      </c>
      <c r="I45" s="52">
        <v>185</v>
      </c>
      <c r="J45" s="52">
        <v>70</v>
      </c>
      <c r="K45" s="142"/>
      <c r="L45" s="53">
        <f t="shared" si="12"/>
        <v>15</v>
      </c>
      <c r="M45" s="52">
        <f t="shared" si="13"/>
        <v>17</v>
      </c>
      <c r="N45" s="76">
        <v>12</v>
      </c>
      <c r="O45" s="54">
        <v>100</v>
      </c>
      <c r="P45" s="52">
        <f t="shared" si="6"/>
        <v>36</v>
      </c>
      <c r="Q45" s="55">
        <f t="shared" si="14"/>
        <v>31.961307020561115</v>
      </c>
      <c r="R45" s="76">
        <v>20</v>
      </c>
      <c r="S45" s="54">
        <f t="shared" si="0"/>
        <v>435</v>
      </c>
      <c r="T45" s="52">
        <v>10</v>
      </c>
      <c r="U45" s="55">
        <f t="shared" si="1"/>
        <v>107.27753513845747</v>
      </c>
      <c r="V45" s="76">
        <v>20</v>
      </c>
      <c r="W45" s="54">
        <v>120</v>
      </c>
      <c r="X45" s="52">
        <f t="shared" si="15"/>
        <v>10</v>
      </c>
      <c r="Y45" s="55">
        <f t="shared" si="2"/>
        <v>29.593802796815854</v>
      </c>
      <c r="Z45" s="76">
        <v>14</v>
      </c>
      <c r="AA45" s="43">
        <f t="shared" si="7"/>
        <v>89</v>
      </c>
      <c r="AB45" s="2">
        <f t="shared" si="8"/>
        <v>27</v>
      </c>
      <c r="AC45" s="55">
        <f t="shared" si="3"/>
        <v>29.038179149305641</v>
      </c>
      <c r="AD45" s="76">
        <v>12</v>
      </c>
      <c r="AE45" s="54">
        <v>100</v>
      </c>
      <c r="AF45" s="52">
        <v>4</v>
      </c>
      <c r="AG45" s="55">
        <f t="shared" si="4"/>
        <v>3.5512563356179019</v>
      </c>
      <c r="AH45" s="76">
        <v>12</v>
      </c>
      <c r="AI45" s="55">
        <f t="shared" si="9"/>
        <v>387</v>
      </c>
      <c r="AJ45" s="52">
        <v>5</v>
      </c>
      <c r="AK45" s="55">
        <f t="shared" si="10"/>
        <v>17.179202523551602</v>
      </c>
      <c r="AL45" s="55">
        <f t="shared" si="11"/>
        <v>218.60128296430958</v>
      </c>
      <c r="AM45" s="56">
        <f t="shared" si="5"/>
        <v>2.59</v>
      </c>
      <c r="AN45" s="4"/>
    </row>
    <row r="46" spans="2:40" ht="32.25" customHeight="1" thickBot="1" x14ac:dyDescent="0.2">
      <c r="C46" s="139"/>
      <c r="D46" s="141"/>
      <c r="E46" s="141"/>
      <c r="F46" s="41" t="s">
        <v>39</v>
      </c>
      <c r="G46" s="69" t="e">
        <f>#REF!</f>
        <v>#REF!</v>
      </c>
      <c r="H46" s="69" t="e">
        <f>#REF!</f>
        <v>#REF!</v>
      </c>
      <c r="I46" s="52">
        <v>185</v>
      </c>
      <c r="J46" s="57">
        <v>70</v>
      </c>
      <c r="K46" s="143"/>
      <c r="L46" s="58">
        <f t="shared" si="12"/>
        <v>15</v>
      </c>
      <c r="M46" s="57">
        <f t="shared" si="13"/>
        <v>17</v>
      </c>
      <c r="N46" s="77">
        <v>12</v>
      </c>
      <c r="O46" s="59">
        <v>100</v>
      </c>
      <c r="P46" s="52">
        <f t="shared" si="6"/>
        <v>36</v>
      </c>
      <c r="Q46" s="60">
        <f>O46*P46/100*((N46/100)^2/4*PI()*7850/100)</f>
        <v>31.961307020561115</v>
      </c>
      <c r="R46" s="76">
        <v>20</v>
      </c>
      <c r="S46" s="59">
        <f t="shared" si="0"/>
        <v>435</v>
      </c>
      <c r="T46" s="57">
        <v>10</v>
      </c>
      <c r="U46" s="61">
        <f>S46*T46/100*((R46/100)^2/4*PI()*7850/100)</f>
        <v>107.27753513845747</v>
      </c>
      <c r="V46" s="77">
        <v>20</v>
      </c>
      <c r="W46" s="54">
        <v>120</v>
      </c>
      <c r="X46" s="57">
        <f t="shared" si="15"/>
        <v>10</v>
      </c>
      <c r="Y46" s="60">
        <f>W46*X46/100*((V46/100)^2/4*PI()*7850/100)</f>
        <v>29.593802796815854</v>
      </c>
      <c r="Z46" s="76">
        <v>14</v>
      </c>
      <c r="AA46" s="43">
        <f t="shared" si="7"/>
        <v>89</v>
      </c>
      <c r="AB46" s="2">
        <f t="shared" si="8"/>
        <v>27</v>
      </c>
      <c r="AC46" s="60">
        <f>AA46*AB46/100*((Z46/100)^2/4*PI()*7850/100)</f>
        <v>29.038179149305641</v>
      </c>
      <c r="AD46" s="77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7">
        <v>12</v>
      </c>
      <c r="AI46" s="55">
        <f t="shared" si="9"/>
        <v>387</v>
      </c>
      <c r="AJ46" s="52">
        <v>5</v>
      </c>
      <c r="AK46" s="55">
        <f t="shared" si="10"/>
        <v>17.179202523551602</v>
      </c>
      <c r="AL46" s="55">
        <f t="shared" si="11"/>
        <v>218.60128296430958</v>
      </c>
      <c r="AM46" s="62">
        <f t="shared" si="5"/>
        <v>2.59</v>
      </c>
      <c r="AN46" s="4"/>
    </row>
    <row r="47" spans="2:40" ht="19.899999999999999" customHeight="1" x14ac:dyDescent="0.15">
      <c r="F47" s="18"/>
      <c r="G47" s="74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4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4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4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4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4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4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4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4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4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4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4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4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4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4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4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4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4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4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4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4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4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4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4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4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4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4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4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4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4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4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4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4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4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4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4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4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4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4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4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4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4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4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4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4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4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4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4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4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4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4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4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4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4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4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4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4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4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4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4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4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4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4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4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4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4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4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4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4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4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4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4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4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4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4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4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4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4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4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4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4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4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4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4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4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4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4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4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4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4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4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4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4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4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4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4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4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4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4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4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4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4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4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4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4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4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4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4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4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4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4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4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4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4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4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4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4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4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4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4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4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4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4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4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4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4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4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4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4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4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4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4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4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4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4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4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4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4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4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4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4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4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4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4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4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4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4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4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4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4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4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4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4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4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4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4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4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4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4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4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4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4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4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4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4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4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4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4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4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4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4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4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4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4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4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4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4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4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4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4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4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4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4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4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4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4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4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4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4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4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4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4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4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4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4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4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4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4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4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4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4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4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4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4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4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4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4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4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4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4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4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4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4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4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4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4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4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4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4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4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4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4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4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4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4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4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4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4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4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4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4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4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4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4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4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4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4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4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4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4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4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4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4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4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4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4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4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4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4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4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4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4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4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4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4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4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4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4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4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4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4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4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4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4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4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4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4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4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4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4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4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4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4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4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4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4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4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4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4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4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4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4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4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4"/>
    </row>
    <row r="331" spans="6:30" x14ac:dyDescent="0.15">
      <c r="F331" s="18"/>
      <c r="G331" s="74"/>
    </row>
    <row r="332" spans="6:30" x14ac:dyDescent="0.15">
      <c r="F332" s="18"/>
      <c r="G332" s="74"/>
    </row>
    <row r="333" spans="6:30" x14ac:dyDescent="0.15">
      <c r="F333" s="18"/>
      <c r="G333" s="74"/>
    </row>
    <row r="334" spans="6:30" x14ac:dyDescent="0.15">
      <c r="F334" s="18"/>
      <c r="G334" s="74"/>
    </row>
    <row r="335" spans="6:30" x14ac:dyDescent="0.15">
      <c r="F335" s="18"/>
      <c r="G335" s="74"/>
    </row>
    <row r="336" spans="6:30" x14ac:dyDescent="0.15">
      <c r="F336" s="18"/>
      <c r="G336" s="74"/>
    </row>
    <row r="337" spans="6:7" x14ac:dyDescent="0.15">
      <c r="F337" s="18"/>
      <c r="G337" s="74"/>
    </row>
    <row r="338" spans="6:7" x14ac:dyDescent="0.15">
      <c r="F338" s="18"/>
      <c r="G338" s="74"/>
    </row>
    <row r="339" spans="6:7" x14ac:dyDescent="0.15">
      <c r="F339" s="18"/>
      <c r="G339" s="74"/>
    </row>
    <row r="340" spans="6:7" x14ac:dyDescent="0.15">
      <c r="F340" s="18"/>
      <c r="G340" s="74"/>
    </row>
    <row r="341" spans="6:7" x14ac:dyDescent="0.15">
      <c r="F341" s="18"/>
      <c r="G341" s="74"/>
    </row>
    <row r="342" spans="6:7" x14ac:dyDescent="0.15">
      <c r="F342" s="18"/>
      <c r="G342" s="74"/>
    </row>
    <row r="343" spans="6:7" x14ac:dyDescent="0.15">
      <c r="F343" s="18"/>
      <c r="G343" s="74"/>
    </row>
    <row r="344" spans="6:7" x14ac:dyDescent="0.15">
      <c r="F344" s="18"/>
      <c r="G344" s="74"/>
    </row>
    <row r="345" spans="6:7" x14ac:dyDescent="0.15">
      <c r="F345" s="18"/>
      <c r="G345" s="74"/>
    </row>
    <row r="346" spans="6:7" x14ac:dyDescent="0.15">
      <c r="F346" s="18"/>
      <c r="G346" s="74"/>
    </row>
    <row r="347" spans="6:7" x14ac:dyDescent="0.15">
      <c r="F347" s="18"/>
      <c r="G347" s="74"/>
    </row>
    <row r="348" spans="6:7" x14ac:dyDescent="0.15">
      <c r="F348" s="18"/>
      <c r="G348" s="74"/>
    </row>
    <row r="349" spans="6:7" x14ac:dyDescent="0.15">
      <c r="F349" s="18"/>
      <c r="G349" s="74"/>
    </row>
    <row r="350" spans="6:7" x14ac:dyDescent="0.15">
      <c r="F350" s="18"/>
      <c r="G350" s="74"/>
    </row>
    <row r="351" spans="6:7" x14ac:dyDescent="0.15">
      <c r="F351" s="18"/>
      <c r="G351" s="74"/>
    </row>
    <row r="352" spans="6:7" x14ac:dyDescent="0.15">
      <c r="F352" s="18"/>
      <c r="G352" s="74"/>
    </row>
    <row r="353" spans="6:7" x14ac:dyDescent="0.15">
      <c r="F353" s="18"/>
      <c r="G353" s="74"/>
    </row>
    <row r="354" spans="6:7" x14ac:dyDescent="0.15">
      <c r="F354" s="18"/>
      <c r="G354" s="74"/>
    </row>
    <row r="355" spans="6:7" x14ac:dyDescent="0.15">
      <c r="F355" s="18"/>
      <c r="G355" s="74"/>
    </row>
    <row r="356" spans="6:7" x14ac:dyDescent="0.15">
      <c r="F356" s="18"/>
      <c r="G356" s="74"/>
    </row>
    <row r="357" spans="6:7" x14ac:dyDescent="0.15">
      <c r="F357" s="18"/>
      <c r="G357" s="74"/>
    </row>
    <row r="358" spans="6:7" x14ac:dyDescent="0.15">
      <c r="F358" s="18"/>
      <c r="G358" s="74"/>
    </row>
    <row r="359" spans="6:7" x14ac:dyDescent="0.15">
      <c r="F359" s="18"/>
      <c r="G359" s="74"/>
    </row>
    <row r="360" spans="6:7" x14ac:dyDescent="0.15">
      <c r="F360" s="18"/>
      <c r="G360" s="74"/>
    </row>
    <row r="361" spans="6:7" x14ac:dyDescent="0.15">
      <c r="F361" s="18"/>
      <c r="G361" s="74"/>
    </row>
    <row r="362" spans="6:7" x14ac:dyDescent="0.15">
      <c r="F362" s="18"/>
      <c r="G362" s="74"/>
    </row>
    <row r="363" spans="6:7" x14ac:dyDescent="0.15">
      <c r="F363" s="18"/>
      <c r="G363" s="74"/>
    </row>
    <row r="364" spans="6:7" x14ac:dyDescent="0.15">
      <c r="F364" s="18"/>
      <c r="G364" s="74"/>
    </row>
    <row r="365" spans="6:7" x14ac:dyDescent="0.15">
      <c r="F365" s="18"/>
      <c r="G365" s="74"/>
    </row>
    <row r="366" spans="6:7" x14ac:dyDescent="0.15">
      <c r="F366" s="18"/>
      <c r="G366" s="74"/>
    </row>
    <row r="367" spans="6:7" x14ac:dyDescent="0.15">
      <c r="F367" s="18"/>
      <c r="G367" s="74"/>
    </row>
    <row r="368" spans="6:7" x14ac:dyDescent="0.15">
      <c r="F368" s="18"/>
      <c r="G368" s="74"/>
    </row>
    <row r="369" spans="6:7" x14ac:dyDescent="0.15">
      <c r="F369" s="18"/>
      <c r="G369" s="74"/>
    </row>
    <row r="370" spans="6:7" x14ac:dyDescent="0.15">
      <c r="F370" s="18"/>
      <c r="G370" s="74"/>
    </row>
    <row r="371" spans="6:7" x14ac:dyDescent="0.15">
      <c r="F371" s="18"/>
      <c r="G371" s="74"/>
    </row>
    <row r="372" spans="6:7" x14ac:dyDescent="0.15">
      <c r="F372" s="18"/>
      <c r="G372" s="74"/>
    </row>
    <row r="373" spans="6:7" x14ac:dyDescent="0.15">
      <c r="F373" s="18"/>
      <c r="G373" s="74"/>
    </row>
    <row r="374" spans="6:7" x14ac:dyDescent="0.15">
      <c r="F374" s="18"/>
      <c r="G374" s="74"/>
    </row>
    <row r="375" spans="6:7" x14ac:dyDescent="0.15">
      <c r="F375" s="18"/>
      <c r="G375" s="74"/>
    </row>
    <row r="376" spans="6:7" x14ac:dyDescent="0.15">
      <c r="F376" s="18"/>
      <c r="G376" s="74"/>
    </row>
    <row r="377" spans="6:7" x14ac:dyDescent="0.15">
      <c r="F377" s="18"/>
      <c r="G377" s="74"/>
    </row>
    <row r="378" spans="6:7" x14ac:dyDescent="0.15">
      <c r="F378" s="18"/>
      <c r="G378" s="74"/>
    </row>
    <row r="379" spans="6:7" x14ac:dyDescent="0.15">
      <c r="F379" s="18"/>
      <c r="G379" s="74"/>
    </row>
    <row r="380" spans="6:7" x14ac:dyDescent="0.15">
      <c r="F380" s="18"/>
      <c r="G380" s="74"/>
    </row>
    <row r="381" spans="6:7" x14ac:dyDescent="0.15">
      <c r="F381" s="18"/>
      <c r="G381" s="74"/>
    </row>
    <row r="382" spans="6:7" x14ac:dyDescent="0.15">
      <c r="F382" s="18"/>
      <c r="G382" s="74"/>
    </row>
    <row r="383" spans="6:7" x14ac:dyDescent="0.15">
      <c r="F383" s="18"/>
      <c r="G383" s="74"/>
    </row>
    <row r="384" spans="6:7" x14ac:dyDescent="0.15">
      <c r="F384" s="18"/>
      <c r="G384" s="74"/>
    </row>
    <row r="385" spans="6:7" x14ac:dyDescent="0.15">
      <c r="F385" s="18"/>
      <c r="G385" s="74"/>
    </row>
    <row r="386" spans="6:7" x14ac:dyDescent="0.15">
      <c r="F386" s="18"/>
      <c r="G386" s="74"/>
    </row>
    <row r="387" spans="6:7" x14ac:dyDescent="0.15">
      <c r="F387" s="18"/>
      <c r="G387" s="74"/>
    </row>
    <row r="388" spans="6:7" x14ac:dyDescent="0.15">
      <c r="F388" s="18"/>
      <c r="G388" s="74"/>
    </row>
    <row r="389" spans="6:7" x14ac:dyDescent="0.15">
      <c r="F389" s="18"/>
      <c r="G389" s="74"/>
    </row>
    <row r="390" spans="6:7" x14ac:dyDescent="0.15">
      <c r="F390" s="18"/>
      <c r="G390" s="74"/>
    </row>
    <row r="391" spans="6:7" x14ac:dyDescent="0.15">
      <c r="F391" s="18"/>
      <c r="G391" s="74"/>
    </row>
    <row r="392" spans="6:7" x14ac:dyDescent="0.15">
      <c r="F392" s="18"/>
      <c r="G392" s="74"/>
    </row>
    <row r="393" spans="6:7" x14ac:dyDescent="0.15">
      <c r="F393" s="18"/>
      <c r="G393" s="74"/>
    </row>
    <row r="394" spans="6:7" x14ac:dyDescent="0.15">
      <c r="F394" s="18"/>
      <c r="G394" s="74"/>
    </row>
    <row r="395" spans="6:7" x14ac:dyDescent="0.15">
      <c r="F395" s="18"/>
      <c r="G395" s="74"/>
    </row>
    <row r="396" spans="6:7" x14ac:dyDescent="0.15">
      <c r="F396" s="18"/>
      <c r="G396" s="74"/>
    </row>
    <row r="397" spans="6:7" x14ac:dyDescent="0.15">
      <c r="F397" s="18"/>
      <c r="G397" s="74"/>
    </row>
    <row r="398" spans="6:7" x14ac:dyDescent="0.15">
      <c r="F398" s="18"/>
      <c r="G398" s="74"/>
    </row>
    <row r="399" spans="6:7" x14ac:dyDescent="0.15">
      <c r="F399" s="18"/>
      <c r="G399" s="74"/>
    </row>
    <row r="400" spans="6:7" x14ac:dyDescent="0.15">
      <c r="F400" s="18"/>
      <c r="G400" s="74"/>
    </row>
    <row r="401" spans="6:7" x14ac:dyDescent="0.15">
      <c r="F401" s="18"/>
      <c r="G401" s="74"/>
    </row>
    <row r="402" spans="6:7" x14ac:dyDescent="0.15">
      <c r="F402" s="18"/>
      <c r="G402" s="74"/>
    </row>
    <row r="403" spans="6:7" x14ac:dyDescent="0.15">
      <c r="F403" s="18"/>
      <c r="G403" s="74"/>
    </row>
    <row r="404" spans="6:7" x14ac:dyDescent="0.15">
      <c r="F404" s="18"/>
      <c r="G404" s="74"/>
    </row>
    <row r="405" spans="6:7" x14ac:dyDescent="0.15">
      <c r="F405" s="18"/>
      <c r="G405" s="74"/>
    </row>
    <row r="406" spans="6:7" x14ac:dyDescent="0.15">
      <c r="F406" s="18"/>
      <c r="G406" s="74"/>
    </row>
    <row r="407" spans="6:7" x14ac:dyDescent="0.15">
      <c r="F407" s="18"/>
      <c r="G407" s="74"/>
    </row>
    <row r="408" spans="6:7" x14ac:dyDescent="0.15">
      <c r="F408" s="18"/>
      <c r="G408" s="74"/>
    </row>
    <row r="409" spans="6:7" x14ac:dyDescent="0.15">
      <c r="F409" s="18"/>
      <c r="G409" s="74"/>
    </row>
    <row r="410" spans="6:7" x14ac:dyDescent="0.15">
      <c r="F410" s="18"/>
      <c r="G410" s="74"/>
    </row>
    <row r="411" spans="6:7" x14ac:dyDescent="0.15">
      <c r="F411" s="18"/>
      <c r="G411" s="74"/>
    </row>
    <row r="412" spans="6:7" x14ac:dyDescent="0.15">
      <c r="F412" s="18"/>
      <c r="G412" s="74"/>
    </row>
    <row r="413" spans="6:7" x14ac:dyDescent="0.15">
      <c r="F413" s="18"/>
      <c r="G413" s="74"/>
    </row>
    <row r="414" spans="6:7" x14ac:dyDescent="0.15">
      <c r="F414" s="18"/>
      <c r="G414" s="74"/>
    </row>
    <row r="415" spans="6:7" x14ac:dyDescent="0.15">
      <c r="F415" s="18"/>
      <c r="G415" s="74"/>
    </row>
    <row r="416" spans="6:7" x14ac:dyDescent="0.15">
      <c r="F416" s="18"/>
      <c r="G416" s="74"/>
    </row>
    <row r="417" spans="6:7" x14ac:dyDescent="0.15">
      <c r="F417" s="18"/>
      <c r="G417" s="74"/>
    </row>
    <row r="418" spans="6:7" x14ac:dyDescent="0.15">
      <c r="F418" s="18"/>
      <c r="G418" s="74"/>
    </row>
    <row r="419" spans="6:7" x14ac:dyDescent="0.15">
      <c r="F419" s="18"/>
      <c r="G419" s="74"/>
    </row>
    <row r="420" spans="6:7" x14ac:dyDescent="0.15">
      <c r="F420" s="18"/>
      <c r="G420" s="74"/>
    </row>
    <row r="421" spans="6:7" x14ac:dyDescent="0.15">
      <c r="F421" s="18"/>
      <c r="G421" s="74"/>
    </row>
    <row r="422" spans="6:7" x14ac:dyDescent="0.15">
      <c r="F422" s="18"/>
      <c r="G422" s="74"/>
    </row>
    <row r="423" spans="6:7" x14ac:dyDescent="0.15">
      <c r="F423" s="18"/>
      <c r="G423" s="74"/>
    </row>
    <row r="424" spans="6:7" x14ac:dyDescent="0.15">
      <c r="F424" s="18"/>
      <c r="G424" s="74"/>
    </row>
    <row r="425" spans="6:7" x14ac:dyDescent="0.15">
      <c r="F425" s="18"/>
      <c r="G425" s="74"/>
    </row>
    <row r="426" spans="6:7" x14ac:dyDescent="0.15">
      <c r="F426" s="18"/>
      <c r="G426" s="74"/>
    </row>
    <row r="427" spans="6:7" x14ac:dyDescent="0.15">
      <c r="F427" s="18"/>
      <c r="G427" s="74"/>
    </row>
    <row r="428" spans="6:7" x14ac:dyDescent="0.15">
      <c r="F428" s="18"/>
      <c r="G428" s="74"/>
    </row>
    <row r="429" spans="6:7" x14ac:dyDescent="0.15">
      <c r="F429" s="18"/>
      <c r="G429" s="74"/>
    </row>
    <row r="430" spans="6:7" x14ac:dyDescent="0.15">
      <c r="F430" s="18"/>
      <c r="G430" s="74"/>
    </row>
    <row r="431" spans="6:7" x14ac:dyDescent="0.15">
      <c r="F431" s="18"/>
      <c r="G431" s="74"/>
    </row>
    <row r="432" spans="6:7" x14ac:dyDescent="0.15">
      <c r="F432" s="18"/>
      <c r="G432" s="74"/>
    </row>
    <row r="433" spans="6:7" x14ac:dyDescent="0.15">
      <c r="F433" s="18"/>
      <c r="G433" s="74"/>
    </row>
    <row r="434" spans="6:7" x14ac:dyDescent="0.15">
      <c r="F434" s="18"/>
      <c r="G434" s="74"/>
    </row>
    <row r="435" spans="6:7" x14ac:dyDescent="0.15">
      <c r="F435" s="18"/>
      <c r="G435" s="74"/>
    </row>
    <row r="436" spans="6:7" x14ac:dyDescent="0.15">
      <c r="F436" s="18"/>
      <c r="G436" s="74"/>
    </row>
    <row r="437" spans="6:7" x14ac:dyDescent="0.15">
      <c r="F437" s="18"/>
      <c r="G437" s="74"/>
    </row>
    <row r="438" spans="6:7" x14ac:dyDescent="0.15">
      <c r="F438" s="18"/>
      <c r="G438" s="74"/>
    </row>
    <row r="439" spans="6:7" x14ac:dyDescent="0.15">
      <c r="F439" s="18"/>
      <c r="G439" s="74"/>
    </row>
    <row r="440" spans="6:7" x14ac:dyDescent="0.15">
      <c r="F440" s="18"/>
      <c r="G440" s="74"/>
    </row>
    <row r="441" spans="6:7" x14ac:dyDescent="0.15">
      <c r="F441" s="18"/>
      <c r="G441" s="74"/>
    </row>
    <row r="442" spans="6:7" x14ac:dyDescent="0.15">
      <c r="F442" s="18"/>
      <c r="G442" s="74"/>
    </row>
    <row r="443" spans="6:7" x14ac:dyDescent="0.15">
      <c r="F443" s="18"/>
      <c r="G443" s="74"/>
    </row>
    <row r="444" spans="6:7" x14ac:dyDescent="0.15">
      <c r="F444" s="18"/>
      <c r="G444" s="74"/>
    </row>
    <row r="445" spans="6:7" x14ac:dyDescent="0.15">
      <c r="F445" s="18"/>
      <c r="G445" s="74"/>
    </row>
    <row r="446" spans="6:7" x14ac:dyDescent="0.15">
      <c r="F446" s="18"/>
      <c r="G446" s="74"/>
    </row>
    <row r="447" spans="6:7" x14ac:dyDescent="0.15">
      <c r="F447" s="18"/>
      <c r="G447" s="74"/>
    </row>
    <row r="448" spans="6:7" x14ac:dyDescent="0.15">
      <c r="F448" s="18"/>
      <c r="G448" s="74"/>
    </row>
    <row r="449" spans="6:7" x14ac:dyDescent="0.15">
      <c r="F449" s="18"/>
      <c r="G449" s="74"/>
    </row>
    <row r="450" spans="6:7" x14ac:dyDescent="0.15">
      <c r="F450" s="18"/>
      <c r="G450" s="74"/>
    </row>
    <row r="451" spans="6:7" x14ac:dyDescent="0.15">
      <c r="F451" s="18"/>
      <c r="G451" s="74"/>
    </row>
    <row r="452" spans="6:7" x14ac:dyDescent="0.15">
      <c r="F452" s="18"/>
      <c r="G452" s="74"/>
    </row>
    <row r="453" spans="6:7" x14ac:dyDescent="0.15">
      <c r="F453" s="18"/>
      <c r="G453" s="74"/>
    </row>
    <row r="454" spans="6:7" x14ac:dyDescent="0.15">
      <c r="F454" s="18"/>
      <c r="G454" s="74"/>
    </row>
    <row r="455" spans="6:7" x14ac:dyDescent="0.15">
      <c r="F455" s="18"/>
      <c r="G455" s="74"/>
    </row>
    <row r="456" spans="6:7" x14ac:dyDescent="0.15">
      <c r="F456" s="18"/>
      <c r="G456" s="74"/>
    </row>
    <row r="457" spans="6:7" x14ac:dyDescent="0.15">
      <c r="F457" s="18"/>
      <c r="G457" s="74"/>
    </row>
    <row r="458" spans="6:7" x14ac:dyDescent="0.15">
      <c r="F458" s="18"/>
      <c r="G458" s="74"/>
    </row>
    <row r="459" spans="6:7" x14ac:dyDescent="0.15">
      <c r="F459" s="18"/>
      <c r="G459" s="74"/>
    </row>
    <row r="460" spans="6:7" x14ac:dyDescent="0.15">
      <c r="F460" s="18"/>
      <c r="G460" s="74"/>
    </row>
    <row r="461" spans="6:7" x14ac:dyDescent="0.15">
      <c r="F461" s="18"/>
      <c r="G461" s="74"/>
    </row>
    <row r="462" spans="6:7" x14ac:dyDescent="0.15">
      <c r="F462" s="18"/>
      <c r="G462" s="74"/>
    </row>
    <row r="463" spans="6:7" x14ac:dyDescent="0.15">
      <c r="F463" s="18"/>
      <c r="G463" s="74"/>
    </row>
    <row r="464" spans="6:7" x14ac:dyDescent="0.15">
      <c r="F464" s="18"/>
      <c r="G464" s="74"/>
    </row>
    <row r="465" spans="6:7" x14ac:dyDescent="0.15">
      <c r="F465" s="18"/>
      <c r="G465" s="74"/>
    </row>
    <row r="466" spans="6:7" x14ac:dyDescent="0.15">
      <c r="F466" s="18"/>
      <c r="G466" s="74"/>
    </row>
    <row r="467" spans="6:7" x14ac:dyDescent="0.15">
      <c r="F467" s="18"/>
      <c r="G467" s="74"/>
    </row>
    <row r="468" spans="6:7" x14ac:dyDescent="0.15">
      <c r="F468" s="18"/>
      <c r="G468" s="74"/>
    </row>
    <row r="469" spans="6:7" x14ac:dyDescent="0.15">
      <c r="F469" s="18"/>
      <c r="G469" s="74"/>
    </row>
    <row r="470" spans="6:7" x14ac:dyDescent="0.15">
      <c r="F470" s="18"/>
      <c r="G470" s="74"/>
    </row>
    <row r="471" spans="6:7" x14ac:dyDescent="0.15">
      <c r="F471" s="18"/>
      <c r="G471" s="74"/>
    </row>
    <row r="472" spans="6:7" x14ac:dyDescent="0.15">
      <c r="F472" s="18"/>
      <c r="G472" s="74"/>
    </row>
    <row r="473" spans="6:7" x14ac:dyDescent="0.15">
      <c r="F473" s="18"/>
      <c r="G473" s="74"/>
    </row>
    <row r="474" spans="6:7" x14ac:dyDescent="0.15">
      <c r="F474" s="18"/>
      <c r="G474" s="74"/>
    </row>
    <row r="475" spans="6:7" x14ac:dyDescent="0.15">
      <c r="F475" s="18"/>
      <c r="G475" s="74"/>
    </row>
    <row r="476" spans="6:7" x14ac:dyDescent="0.15">
      <c r="F476" s="18"/>
      <c r="G476" s="74"/>
    </row>
    <row r="477" spans="6:7" x14ac:dyDescent="0.15">
      <c r="F477" s="18"/>
      <c r="G477" s="74"/>
    </row>
    <row r="478" spans="6:7" x14ac:dyDescent="0.15">
      <c r="F478" s="18"/>
      <c r="G478" s="74"/>
    </row>
    <row r="479" spans="6:7" x14ac:dyDescent="0.15">
      <c r="F479" s="18"/>
      <c r="G479" s="74"/>
    </row>
    <row r="480" spans="6:7" x14ac:dyDescent="0.15">
      <c r="F480" s="18"/>
      <c r="G480" s="74"/>
    </row>
    <row r="481" spans="6:7" x14ac:dyDescent="0.15">
      <c r="F481" s="18"/>
      <c r="G481" s="74"/>
    </row>
    <row r="482" spans="6:7" x14ac:dyDescent="0.15">
      <c r="F482" s="18"/>
      <c r="G482" s="74"/>
    </row>
    <row r="483" spans="6:7" x14ac:dyDescent="0.15">
      <c r="F483" s="18"/>
      <c r="G483" s="74"/>
    </row>
    <row r="484" spans="6:7" x14ac:dyDescent="0.15">
      <c r="F484" s="18"/>
      <c r="G484" s="74"/>
    </row>
    <row r="485" spans="6:7" x14ac:dyDescent="0.15">
      <c r="F485" s="18"/>
      <c r="G485" s="74"/>
    </row>
    <row r="486" spans="6:7" x14ac:dyDescent="0.15">
      <c r="F486" s="18"/>
      <c r="G486" s="74"/>
    </row>
    <row r="487" spans="6:7" x14ac:dyDescent="0.15">
      <c r="F487" s="18"/>
      <c r="G487" s="74"/>
    </row>
    <row r="488" spans="6:7" x14ac:dyDescent="0.15">
      <c r="F488" s="18"/>
      <c r="G488" s="74"/>
    </row>
    <row r="489" spans="6:7" x14ac:dyDescent="0.15">
      <c r="F489" s="18"/>
      <c r="G489" s="74"/>
    </row>
    <row r="490" spans="6:7" x14ac:dyDescent="0.15">
      <c r="F490" s="18"/>
      <c r="G490" s="74"/>
    </row>
    <row r="491" spans="6:7" x14ac:dyDescent="0.15">
      <c r="F491" s="18"/>
      <c r="G491" s="74"/>
    </row>
    <row r="492" spans="6:7" x14ac:dyDescent="0.15">
      <c r="F492" s="18"/>
      <c r="G492" s="74"/>
    </row>
    <row r="493" spans="6:7" x14ac:dyDescent="0.15">
      <c r="F493" s="18"/>
      <c r="G493" s="74"/>
    </row>
    <row r="494" spans="6:7" x14ac:dyDescent="0.15">
      <c r="F494" s="18"/>
      <c r="G494" s="74"/>
    </row>
    <row r="495" spans="6:7" x14ac:dyDescent="0.15">
      <c r="F495" s="18"/>
      <c r="G495" s="74"/>
    </row>
    <row r="496" spans="6:7" x14ac:dyDescent="0.15">
      <c r="F496" s="18"/>
      <c r="G496" s="74"/>
    </row>
    <row r="497" spans="6:7" x14ac:dyDescent="0.15">
      <c r="F497" s="18"/>
      <c r="G497" s="74"/>
    </row>
    <row r="498" spans="6:7" x14ac:dyDescent="0.15">
      <c r="F498" s="18"/>
      <c r="G498" s="74"/>
    </row>
    <row r="499" spans="6:7" x14ac:dyDescent="0.15">
      <c r="F499" s="18"/>
      <c r="G499" s="74"/>
    </row>
    <row r="500" spans="6:7" x14ac:dyDescent="0.15">
      <c r="F500" s="18"/>
      <c r="G500" s="74"/>
    </row>
    <row r="501" spans="6:7" x14ac:dyDescent="0.15">
      <c r="F501" s="18"/>
      <c r="G501" s="74"/>
    </row>
    <row r="502" spans="6:7" x14ac:dyDescent="0.15">
      <c r="F502" s="18"/>
      <c r="G502" s="74"/>
    </row>
    <row r="503" spans="6:7" x14ac:dyDescent="0.15">
      <c r="F503" s="18"/>
      <c r="G503" s="74"/>
    </row>
    <row r="504" spans="6:7" x14ac:dyDescent="0.15">
      <c r="F504" s="18"/>
      <c r="G504" s="74"/>
    </row>
    <row r="505" spans="6:7" x14ac:dyDescent="0.15">
      <c r="F505" s="18"/>
      <c r="G505" s="74"/>
    </row>
    <row r="506" spans="6:7" x14ac:dyDescent="0.15">
      <c r="F506" s="18"/>
      <c r="G506" s="74"/>
    </row>
    <row r="507" spans="6:7" x14ac:dyDescent="0.15">
      <c r="F507" s="18"/>
      <c r="G507" s="74"/>
    </row>
    <row r="508" spans="6:7" x14ac:dyDescent="0.15">
      <c r="F508" s="18"/>
      <c r="G508" s="74"/>
    </row>
    <row r="509" spans="6:7" x14ac:dyDescent="0.15">
      <c r="F509" s="18"/>
      <c r="G509" s="74"/>
    </row>
    <row r="510" spans="6:7" x14ac:dyDescent="0.15">
      <c r="F510" s="18"/>
      <c r="G510" s="74"/>
    </row>
    <row r="511" spans="6:7" x14ac:dyDescent="0.15">
      <c r="F511" s="18"/>
      <c r="G511" s="74"/>
    </row>
    <row r="512" spans="6:7" x14ac:dyDescent="0.15">
      <c r="F512" s="18"/>
      <c r="G512" s="74"/>
    </row>
    <row r="513" spans="6:7" x14ac:dyDescent="0.15">
      <c r="F513" s="18"/>
      <c r="G513" s="74"/>
    </row>
    <row r="514" spans="6:7" x14ac:dyDescent="0.15">
      <c r="F514" s="18"/>
      <c r="G514" s="74"/>
    </row>
    <row r="515" spans="6:7" x14ac:dyDescent="0.15">
      <c r="F515" s="18"/>
      <c r="G515" s="74"/>
    </row>
    <row r="516" spans="6:7" x14ac:dyDescent="0.15">
      <c r="F516" s="18"/>
      <c r="G516" s="74"/>
    </row>
    <row r="517" spans="6:7" x14ac:dyDescent="0.15">
      <c r="F517" s="18"/>
      <c r="G517" s="74"/>
    </row>
    <row r="518" spans="6:7" x14ac:dyDescent="0.15">
      <c r="F518" s="18"/>
      <c r="G518" s="74"/>
    </row>
    <row r="519" spans="6:7" x14ac:dyDescent="0.15">
      <c r="F519" s="18"/>
      <c r="G519" s="74"/>
    </row>
    <row r="520" spans="6:7" x14ac:dyDescent="0.15">
      <c r="F520" s="18"/>
      <c r="G520" s="74"/>
    </row>
    <row r="521" spans="6:7" x14ac:dyDescent="0.15">
      <c r="F521" s="18"/>
      <c r="G521" s="74"/>
    </row>
    <row r="522" spans="6:7" x14ac:dyDescent="0.15">
      <c r="F522" s="18"/>
      <c r="G522" s="74"/>
    </row>
    <row r="523" spans="6:7" x14ac:dyDescent="0.15">
      <c r="F523" s="18"/>
      <c r="G523" s="74"/>
    </row>
    <row r="524" spans="6:7" x14ac:dyDescent="0.15">
      <c r="F524" s="18"/>
      <c r="G524" s="74"/>
    </row>
    <row r="525" spans="6:7" x14ac:dyDescent="0.15">
      <c r="F525" s="18"/>
      <c r="G525" s="74"/>
    </row>
    <row r="526" spans="6:7" x14ac:dyDescent="0.15">
      <c r="F526" s="18"/>
      <c r="G526" s="74"/>
    </row>
    <row r="527" spans="6:7" x14ac:dyDescent="0.15">
      <c r="F527" s="18"/>
      <c r="G527" s="74"/>
    </row>
    <row r="528" spans="6:7" x14ac:dyDescent="0.15">
      <c r="F528" s="18"/>
      <c r="G528" s="74"/>
    </row>
    <row r="529" spans="6:7" x14ac:dyDescent="0.15">
      <c r="F529" s="18"/>
      <c r="G529" s="74"/>
    </row>
    <row r="530" spans="6:7" x14ac:dyDescent="0.15">
      <c r="F530" s="18"/>
      <c r="G530" s="74"/>
    </row>
    <row r="531" spans="6:7" x14ac:dyDescent="0.15">
      <c r="F531" s="18"/>
      <c r="G531" s="74"/>
    </row>
    <row r="532" spans="6:7" x14ac:dyDescent="0.15">
      <c r="F532" s="18"/>
      <c r="G532" s="74"/>
    </row>
    <row r="533" spans="6:7" x14ac:dyDescent="0.15">
      <c r="F533" s="18"/>
      <c r="G533" s="74"/>
    </row>
    <row r="534" spans="6:7" x14ac:dyDescent="0.15">
      <c r="F534" s="18"/>
      <c r="G534" s="74"/>
    </row>
    <row r="535" spans="6:7" x14ac:dyDescent="0.15">
      <c r="F535" s="18"/>
      <c r="G535" s="74"/>
    </row>
    <row r="536" spans="6:7" x14ac:dyDescent="0.15">
      <c r="F536" s="18"/>
      <c r="G536" s="74"/>
    </row>
    <row r="537" spans="6:7" x14ac:dyDescent="0.15">
      <c r="F537" s="18"/>
      <c r="G537" s="74"/>
    </row>
    <row r="538" spans="6:7" x14ac:dyDescent="0.15">
      <c r="F538" s="18"/>
      <c r="G538" s="74"/>
    </row>
    <row r="539" spans="6:7" x14ac:dyDescent="0.15">
      <c r="F539" s="18"/>
      <c r="G539" s="74"/>
    </row>
    <row r="540" spans="6:7" x14ac:dyDescent="0.15">
      <c r="F540" s="18"/>
      <c r="G540" s="74"/>
    </row>
    <row r="541" spans="6:7" x14ac:dyDescent="0.15">
      <c r="F541" s="18"/>
      <c r="G541" s="74"/>
    </row>
    <row r="542" spans="6:7" x14ac:dyDescent="0.15">
      <c r="F542" s="18"/>
      <c r="G542" s="74"/>
    </row>
    <row r="543" spans="6:7" x14ac:dyDescent="0.15">
      <c r="F543" s="18"/>
      <c r="G543" s="74"/>
    </row>
  </sheetData>
  <mergeCells count="66"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V4:Y4"/>
    <mergeCell ref="K4:K5"/>
    <mergeCell ref="K22:K29"/>
    <mergeCell ref="Z4:AC4"/>
    <mergeCell ref="R4:U4"/>
    <mergeCell ref="L4:L5"/>
    <mergeCell ref="M4:M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showGridLines="0" zoomScale="80" zoomScaleNormal="80" workbookViewId="0">
      <selection activeCell="K12" sqref="K12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4" t="s">
        <v>53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</row>
    <row r="3" spans="2:29" s="63" customFormat="1" ht="8.25" customHeight="1" thickBot="1" x14ac:dyDescent="0.2">
      <c r="B3" s="178"/>
      <c r="C3" s="155"/>
      <c r="D3" s="155"/>
      <c r="E3" s="64"/>
      <c r="F3" s="155"/>
      <c r="G3" s="155"/>
      <c r="H3" s="155"/>
      <c r="I3" s="155"/>
      <c r="J3" s="155"/>
      <c r="K3" s="155"/>
      <c r="L3" s="64"/>
      <c r="M3" s="64"/>
      <c r="N3" s="64"/>
      <c r="O3" s="64"/>
    </row>
    <row r="4" spans="2:29" s="63" customFormat="1" ht="19.5" customHeight="1" x14ac:dyDescent="0.15">
      <c r="B4" s="178"/>
      <c r="C4" s="156" t="s">
        <v>57</v>
      </c>
      <c r="D4" s="158" t="s">
        <v>1</v>
      </c>
      <c r="E4" s="158" t="s">
        <v>40</v>
      </c>
      <c r="F4" s="158" t="s">
        <v>41</v>
      </c>
      <c r="G4" s="164" t="s">
        <v>66</v>
      </c>
      <c r="H4" s="165"/>
      <c r="I4" s="160" t="s">
        <v>49</v>
      </c>
      <c r="J4" s="161"/>
      <c r="K4" s="161"/>
      <c r="L4" s="161"/>
      <c r="M4" s="161"/>
      <c r="N4" s="161"/>
      <c r="O4" s="162"/>
      <c r="P4" s="160" t="s">
        <v>50</v>
      </c>
      <c r="Q4" s="161"/>
      <c r="R4" s="161"/>
      <c r="S4" s="161"/>
      <c r="T4" s="161"/>
      <c r="U4" s="161"/>
      <c r="V4" s="162"/>
      <c r="W4" s="169" t="s">
        <v>42</v>
      </c>
      <c r="X4" s="170"/>
      <c r="Y4" s="170"/>
      <c r="Z4" s="170"/>
      <c r="AA4" s="170"/>
      <c r="AB4" s="170"/>
      <c r="AC4" s="171"/>
    </row>
    <row r="5" spans="2:29" s="63" customFormat="1" ht="30" customHeight="1" x14ac:dyDescent="0.15">
      <c r="B5" s="178"/>
      <c r="C5" s="157"/>
      <c r="D5" s="159"/>
      <c r="E5" s="159"/>
      <c r="F5" s="159"/>
      <c r="G5" s="166"/>
      <c r="H5" s="167"/>
      <c r="I5" s="159" t="s">
        <v>0</v>
      </c>
      <c r="J5" s="159"/>
      <c r="K5" s="159"/>
      <c r="L5" s="168" t="s">
        <v>8</v>
      </c>
      <c r="M5" s="168"/>
      <c r="N5" s="168"/>
      <c r="O5" s="168"/>
      <c r="P5" s="159" t="s">
        <v>0</v>
      </c>
      <c r="Q5" s="159"/>
      <c r="R5" s="159"/>
      <c r="S5" s="168" t="s">
        <v>8</v>
      </c>
      <c r="T5" s="168"/>
      <c r="U5" s="168"/>
      <c r="V5" s="168"/>
      <c r="W5" s="159" t="s">
        <v>0</v>
      </c>
      <c r="X5" s="159"/>
      <c r="Y5" s="159"/>
      <c r="Z5" s="168" t="s">
        <v>8</v>
      </c>
      <c r="AA5" s="168"/>
      <c r="AB5" s="168"/>
      <c r="AC5" s="172"/>
    </row>
    <row r="6" spans="2:29" ht="28.5" customHeight="1" x14ac:dyDescent="0.15">
      <c r="B6" s="178"/>
      <c r="C6" s="157"/>
      <c r="D6" s="159"/>
      <c r="E6" s="159"/>
      <c r="F6" s="159"/>
      <c r="G6" s="153" t="s">
        <v>2</v>
      </c>
      <c r="H6" s="173" t="s">
        <v>10</v>
      </c>
      <c r="I6" s="100" t="s">
        <v>55</v>
      </c>
      <c r="J6" s="163" t="s">
        <v>11</v>
      </c>
      <c r="K6" s="98" t="s">
        <v>43</v>
      </c>
      <c r="L6" s="103" t="s">
        <v>44</v>
      </c>
      <c r="M6" s="103"/>
      <c r="N6" s="103"/>
      <c r="O6" s="103"/>
      <c r="P6" s="100" t="s">
        <v>56</v>
      </c>
      <c r="Q6" s="163" t="s">
        <v>12</v>
      </c>
      <c r="R6" s="98" t="s">
        <v>43</v>
      </c>
      <c r="S6" s="103" t="s">
        <v>44</v>
      </c>
      <c r="T6" s="103"/>
      <c r="U6" s="103"/>
      <c r="V6" s="103"/>
      <c r="W6" s="100" t="s">
        <v>56</v>
      </c>
      <c r="X6" s="163" t="s">
        <v>12</v>
      </c>
      <c r="Y6" s="98" t="s">
        <v>43</v>
      </c>
      <c r="Z6" s="103" t="s">
        <v>44</v>
      </c>
      <c r="AA6" s="103"/>
      <c r="AB6" s="103"/>
      <c r="AC6" s="174"/>
    </row>
    <row r="7" spans="2:29" ht="41.25" customHeight="1" x14ac:dyDescent="0.15">
      <c r="B7" s="179"/>
      <c r="C7" s="96"/>
      <c r="D7" s="98"/>
      <c r="E7" s="98"/>
      <c r="F7" s="98"/>
      <c r="G7" s="153"/>
      <c r="H7" s="173"/>
      <c r="I7" s="100"/>
      <c r="J7" s="163"/>
      <c r="K7" s="98"/>
      <c r="L7" s="50" t="s">
        <v>3</v>
      </c>
      <c r="M7" s="37" t="s">
        <v>4</v>
      </c>
      <c r="N7" s="50" t="s">
        <v>5</v>
      </c>
      <c r="O7" s="50" t="s">
        <v>6</v>
      </c>
      <c r="P7" s="100"/>
      <c r="Q7" s="163"/>
      <c r="R7" s="98"/>
      <c r="S7" s="50" t="s">
        <v>3</v>
      </c>
      <c r="T7" s="37" t="s">
        <v>4</v>
      </c>
      <c r="U7" s="50" t="s">
        <v>5</v>
      </c>
      <c r="V7" s="50" t="s">
        <v>6</v>
      </c>
      <c r="W7" s="100"/>
      <c r="X7" s="163"/>
      <c r="Y7" s="98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9"/>
      <c r="C8" s="138">
        <v>1.9</v>
      </c>
      <c r="D8" s="140">
        <v>1.5</v>
      </c>
      <c r="E8" s="140">
        <v>1.5</v>
      </c>
      <c r="F8" s="71" t="s">
        <v>72</v>
      </c>
      <c r="G8" s="67">
        <v>145</v>
      </c>
      <c r="H8" s="67"/>
      <c r="I8" s="142">
        <v>5</v>
      </c>
      <c r="J8" s="38">
        <f>2*G8*TAN(I$8*PI()/180)</f>
        <v>25.371712422517962</v>
      </c>
      <c r="K8" s="52">
        <f>INT((J8-10)/10)</f>
        <v>1</v>
      </c>
      <c r="L8" s="75">
        <v>16</v>
      </c>
      <c r="M8" s="38">
        <f>(2*G8-15)/COS(I$8*PI()/180)+80</f>
        <v>356.05045532442051</v>
      </c>
      <c r="N8" s="68">
        <f>(K8+1)*2</f>
        <v>4</v>
      </c>
      <c r="O8" s="55">
        <f>M8*N8/100*((L8/100)^2/4*PI()*7850/100)</f>
        <v>22.478692182586435</v>
      </c>
      <c r="P8" s="142">
        <v>10</v>
      </c>
      <c r="Q8" s="38">
        <f>2*G8*TAN(P$8*PI()/180)</f>
        <v>51.134824405454843</v>
      </c>
      <c r="R8" s="52">
        <f>INT((Q8-10)/10)</f>
        <v>4</v>
      </c>
      <c r="S8" s="75">
        <v>16</v>
      </c>
      <c r="T8" s="38">
        <f>(2*G8-15)/COS(P$8*PI()/180)+80</f>
        <v>359.24231826857988</v>
      </c>
      <c r="U8" s="68">
        <f>(R8+1)*2</f>
        <v>10</v>
      </c>
      <c r="V8" s="55">
        <f>T8*U8/100*((S8/100)^2/4*PI()*7850/100)</f>
        <v>56.700513723260308</v>
      </c>
      <c r="W8" s="142">
        <v>15</v>
      </c>
      <c r="X8" s="38">
        <f>2*G8*TAN(W$8*PI()/180)</f>
        <v>77.705265805025576</v>
      </c>
      <c r="Y8" s="52">
        <f>INT((X8-10)/10)</f>
        <v>6</v>
      </c>
      <c r="Z8" s="75">
        <v>16</v>
      </c>
      <c r="AA8" s="38">
        <f>(2*G8-15)/COS(W$8*PI()/180)+80</f>
        <v>364.70094961277283</v>
      </c>
      <c r="AB8" s="68">
        <f>(Y8+1)*2</f>
        <v>14</v>
      </c>
      <c r="AC8" s="55">
        <f>AA8*AB8/100*((Z8/100)^2/4*PI()*7850/100)</f>
        <v>80.586896937133986</v>
      </c>
    </row>
    <row r="9" spans="2:29" ht="30" customHeight="1" x14ac:dyDescent="0.15">
      <c r="B9" s="179"/>
      <c r="C9" s="175"/>
      <c r="D9" s="176"/>
      <c r="E9" s="176"/>
      <c r="F9" s="81" t="s">
        <v>73</v>
      </c>
      <c r="G9" s="82">
        <v>175</v>
      </c>
      <c r="H9" s="82"/>
      <c r="I9" s="177"/>
      <c r="J9" s="38">
        <f>2*G9*TAN(I$8*PI()/180)</f>
        <v>30.621032234073404</v>
      </c>
      <c r="K9" s="52">
        <f>INT((J9-10)/10)</f>
        <v>2</v>
      </c>
      <c r="L9" s="75">
        <v>16</v>
      </c>
      <c r="M9" s="38">
        <f>(2*G9-15)/COS(I$8*PI()/180)+80</f>
        <v>416.27964557702137</v>
      </c>
      <c r="N9" s="68">
        <f>(K9+1)*2</f>
        <v>6</v>
      </c>
      <c r="O9" s="55">
        <f>M9*N9/100*((L9/100)^2/4*PI()*7850/100)</f>
        <v>39.421752766511254</v>
      </c>
      <c r="P9" s="177"/>
      <c r="Q9" s="38">
        <f>2*G9*TAN(P$8*PI()/180)</f>
        <v>61.714443247962741</v>
      </c>
      <c r="R9" s="52">
        <f>INT((Q9-10)/10)</f>
        <v>5</v>
      </c>
      <c r="S9" s="75">
        <v>16</v>
      </c>
      <c r="T9" s="38">
        <f>(2*G9-15)/COS(P$8*PI()/180)+80</f>
        <v>420.16791498172461</v>
      </c>
      <c r="U9" s="68">
        <f>(R9+1)*2</f>
        <v>12</v>
      </c>
      <c r="V9" s="55">
        <f>T9*U9/100*((S9/100)^2/4*PI()*7850/100)</f>
        <v>79.579945072118051</v>
      </c>
      <c r="W9" s="177"/>
      <c r="X9" s="38">
        <f>2*G9*TAN(W$8*PI()/180)</f>
        <v>93.78221735089295</v>
      </c>
      <c r="Y9" s="52">
        <f>INT((X9-10)/10)</f>
        <v>8</v>
      </c>
      <c r="Z9" s="75">
        <v>16</v>
      </c>
      <c r="AA9" s="38">
        <f>(2*G9-15)/COS(W$8*PI()/180)+80</f>
        <v>426.81752043737782</v>
      </c>
      <c r="AB9" s="68">
        <f>(Y9+1)*2</f>
        <v>18</v>
      </c>
      <c r="AC9" s="55">
        <f>AA9*AB9/100*((Z9/100)^2/4*PI()*7850/100)</f>
        <v>121.25907388847691</v>
      </c>
    </row>
    <row r="10" spans="2:29" ht="30" customHeight="1" x14ac:dyDescent="0.15">
      <c r="B10" s="179"/>
      <c r="C10" s="175"/>
      <c r="D10" s="176"/>
      <c r="E10" s="176"/>
      <c r="F10" s="81" t="s">
        <v>74</v>
      </c>
      <c r="G10" s="82">
        <v>185</v>
      </c>
      <c r="H10" s="82"/>
      <c r="I10" s="177"/>
      <c r="J10" s="38">
        <f>2*G10*TAN(I$8*PI()/180)</f>
        <v>32.370805504591885</v>
      </c>
      <c r="K10" s="52">
        <f>INT((J10-10)/10)</f>
        <v>2</v>
      </c>
      <c r="L10" s="75">
        <v>16</v>
      </c>
      <c r="M10" s="38">
        <f>(2*G10-15)/COS(I$8*PI()/180)+80</f>
        <v>436.3560423278883</v>
      </c>
      <c r="N10" s="68">
        <f>(K10+1)*2</f>
        <v>6</v>
      </c>
      <c r="O10" s="55">
        <f>M10*N10/100*((L10/100)^2/4*PI()*7850/100)</f>
        <v>41.322990930721787</v>
      </c>
      <c r="P10" s="177"/>
      <c r="Q10" s="38">
        <f>2*G10*TAN(P$8*PI()/180)</f>
        <v>65.240982862132043</v>
      </c>
      <c r="R10" s="52">
        <f>INT((Q10-10)/10)</f>
        <v>5</v>
      </c>
      <c r="S10" s="75">
        <v>16</v>
      </c>
      <c r="T10" s="38">
        <f>(2*G10-15)/COS(P$8*PI()/180)+80</f>
        <v>440.47644721943948</v>
      </c>
      <c r="U10" s="68">
        <f>(R10+1)*2</f>
        <v>12</v>
      </c>
      <c r="V10" s="55">
        <f>T10*U10/100*((S10/100)^2/4*PI()*7850/100)</f>
        <v>83.426387940186601</v>
      </c>
      <c r="W10" s="177"/>
      <c r="X10" s="38">
        <f>2*G10*TAN(W$8*PI()/180)</f>
        <v>99.141201199515393</v>
      </c>
      <c r="Y10" s="52">
        <f>INT((X10-10)/10)</f>
        <v>8</v>
      </c>
      <c r="Z10" s="75">
        <v>16</v>
      </c>
      <c r="AA10" s="38">
        <f>(2*G10-15)/COS(W$8*PI()/180)+80</f>
        <v>447.52304404557947</v>
      </c>
      <c r="AB10" s="68">
        <f>(Y10+1)*2</f>
        <v>18</v>
      </c>
      <c r="AC10" s="55">
        <f>AA10*AB10/100*((Z10/100)^2/4*PI()*7850/100)</f>
        <v>127.14152364014987</v>
      </c>
    </row>
    <row r="11" spans="2:29" ht="30" customHeight="1" thickBot="1" x14ac:dyDescent="0.2">
      <c r="B11" s="179"/>
      <c r="C11" s="139"/>
      <c r="D11" s="141"/>
      <c r="E11" s="141"/>
      <c r="F11" s="93" t="s">
        <v>75</v>
      </c>
      <c r="G11" s="57">
        <v>185</v>
      </c>
      <c r="H11" s="57"/>
      <c r="I11" s="143"/>
      <c r="J11" s="38">
        <f>2*G11*TAN(I$8*PI()/180)</f>
        <v>32.370805504591885</v>
      </c>
      <c r="K11" s="52">
        <f>INT((J11-10)/10)</f>
        <v>2</v>
      </c>
      <c r="L11" s="75">
        <v>20</v>
      </c>
      <c r="M11" s="38">
        <f>(2*G11-15)/COS(I$8*PI()/180)+80</f>
        <v>436.3560423278883</v>
      </c>
      <c r="N11" s="68">
        <f>(K11+1)*2</f>
        <v>6</v>
      </c>
      <c r="O11" s="55">
        <f>M11*N11/100*((L11/100)^2/4*PI()*7850/100)</f>
        <v>64.567173329252796</v>
      </c>
      <c r="P11" s="143"/>
      <c r="Q11" s="38">
        <f>2*G11*TAN(P$8*PI()/180)</f>
        <v>65.240982862132043</v>
      </c>
      <c r="R11" s="52">
        <f>INT((Q11-10)/10)</f>
        <v>5</v>
      </c>
      <c r="S11" s="75">
        <v>20</v>
      </c>
      <c r="T11" s="38">
        <f>(2*G11-15)/COS(P$8*PI()/180)+80</f>
        <v>440.47644721943948</v>
      </c>
      <c r="U11" s="68">
        <f>(R11+1)*2</f>
        <v>12</v>
      </c>
      <c r="V11" s="55">
        <f>T11*U11/100*((S11/100)^2/4*PI()*7850/100)</f>
        <v>130.35373115654158</v>
      </c>
      <c r="W11" s="143"/>
      <c r="X11" s="38">
        <f>2*G11*TAN(W$8*PI()/180)</f>
        <v>99.141201199515393</v>
      </c>
      <c r="Y11" s="52">
        <f>INT((X11-10)/10)</f>
        <v>8</v>
      </c>
      <c r="Z11" s="75">
        <v>20</v>
      </c>
      <c r="AA11" s="38">
        <f>(2*G11-15)/COS(W$8*PI()/180)+80</f>
        <v>447.52304404557947</v>
      </c>
      <c r="AB11" s="68">
        <f>(Y11+1)*2</f>
        <v>18</v>
      </c>
      <c r="AC11" s="55">
        <f>AA11*AB11/100*((Z11/100)^2/4*PI()*7850/100)</f>
        <v>198.65863068773422</v>
      </c>
    </row>
    <row r="12" spans="2:29" ht="30" customHeight="1" thickBot="1" x14ac:dyDescent="0.2"/>
    <row r="13" spans="2:29" ht="21" customHeight="1" x14ac:dyDescent="0.15">
      <c r="C13" s="156" t="s">
        <v>57</v>
      </c>
      <c r="D13" s="158" t="s">
        <v>1</v>
      </c>
      <c r="E13" s="158" t="s">
        <v>40</v>
      </c>
      <c r="F13" s="158" t="s">
        <v>41</v>
      </c>
      <c r="G13" s="164" t="s">
        <v>9</v>
      </c>
      <c r="H13" s="165"/>
      <c r="I13" s="160" t="s">
        <v>47</v>
      </c>
      <c r="J13" s="161"/>
      <c r="K13" s="161"/>
      <c r="L13" s="161"/>
      <c r="M13" s="161"/>
      <c r="N13" s="161"/>
      <c r="O13" s="162"/>
      <c r="P13" s="160" t="s">
        <v>48</v>
      </c>
      <c r="Q13" s="161"/>
      <c r="R13" s="161"/>
      <c r="S13" s="161"/>
      <c r="T13" s="161"/>
      <c r="U13" s="161"/>
      <c r="V13" s="162"/>
      <c r="W13" s="169" t="s">
        <v>51</v>
      </c>
      <c r="X13" s="170"/>
      <c r="Y13" s="170"/>
      <c r="Z13" s="170"/>
      <c r="AA13" s="170"/>
      <c r="AB13" s="170"/>
      <c r="AC13" s="171"/>
    </row>
    <row r="14" spans="2:29" ht="30" customHeight="1" x14ac:dyDescent="0.15">
      <c r="C14" s="157"/>
      <c r="D14" s="159"/>
      <c r="E14" s="159"/>
      <c r="F14" s="159"/>
      <c r="G14" s="166"/>
      <c r="H14" s="167"/>
      <c r="I14" s="159" t="s">
        <v>0</v>
      </c>
      <c r="J14" s="159"/>
      <c r="K14" s="159"/>
      <c r="L14" s="168" t="s">
        <v>8</v>
      </c>
      <c r="M14" s="168"/>
      <c r="N14" s="168"/>
      <c r="O14" s="168"/>
      <c r="P14" s="159" t="s">
        <v>0</v>
      </c>
      <c r="Q14" s="159"/>
      <c r="R14" s="159"/>
      <c r="S14" s="168" t="s">
        <v>8</v>
      </c>
      <c r="T14" s="168"/>
      <c r="U14" s="168"/>
      <c r="V14" s="168"/>
      <c r="W14" s="159" t="s">
        <v>0</v>
      </c>
      <c r="X14" s="159"/>
      <c r="Y14" s="159"/>
      <c r="Z14" s="168" t="s">
        <v>8</v>
      </c>
      <c r="AA14" s="168"/>
      <c r="AB14" s="168"/>
      <c r="AC14" s="172"/>
    </row>
    <row r="15" spans="2:29" ht="30" customHeight="1" x14ac:dyDescent="0.15">
      <c r="C15" s="157"/>
      <c r="D15" s="159"/>
      <c r="E15" s="159"/>
      <c r="F15" s="159"/>
      <c r="G15" s="153" t="s">
        <v>2</v>
      </c>
      <c r="H15" s="173" t="s">
        <v>10</v>
      </c>
      <c r="I15" s="100" t="s">
        <v>56</v>
      </c>
      <c r="J15" s="163" t="s">
        <v>11</v>
      </c>
      <c r="K15" s="98" t="s">
        <v>43</v>
      </c>
      <c r="L15" s="103" t="s">
        <v>44</v>
      </c>
      <c r="M15" s="103"/>
      <c r="N15" s="103"/>
      <c r="O15" s="103"/>
      <c r="P15" s="100" t="s">
        <v>56</v>
      </c>
      <c r="Q15" s="163" t="s">
        <v>12</v>
      </c>
      <c r="R15" s="98" t="s">
        <v>43</v>
      </c>
      <c r="S15" s="103" t="s">
        <v>44</v>
      </c>
      <c r="T15" s="103"/>
      <c r="U15" s="103"/>
      <c r="V15" s="103"/>
      <c r="W15" s="100" t="s">
        <v>56</v>
      </c>
      <c r="X15" s="163" t="s">
        <v>12</v>
      </c>
      <c r="Y15" s="98" t="s">
        <v>43</v>
      </c>
      <c r="Z15" s="103" t="s">
        <v>44</v>
      </c>
      <c r="AA15" s="103"/>
      <c r="AB15" s="103"/>
      <c r="AC15" s="174"/>
    </row>
    <row r="16" spans="2:29" ht="48" customHeight="1" x14ac:dyDescent="0.15">
      <c r="C16" s="96"/>
      <c r="D16" s="98"/>
      <c r="E16" s="98"/>
      <c r="F16" s="98"/>
      <c r="G16" s="153"/>
      <c r="H16" s="173"/>
      <c r="I16" s="100"/>
      <c r="J16" s="163"/>
      <c r="K16" s="98"/>
      <c r="L16" s="50" t="s">
        <v>3</v>
      </c>
      <c r="M16" s="37" t="s">
        <v>4</v>
      </c>
      <c r="N16" s="50" t="s">
        <v>5</v>
      </c>
      <c r="O16" s="50" t="s">
        <v>6</v>
      </c>
      <c r="P16" s="100"/>
      <c r="Q16" s="163"/>
      <c r="R16" s="98"/>
      <c r="S16" s="50" t="s">
        <v>3</v>
      </c>
      <c r="T16" s="37" t="s">
        <v>4</v>
      </c>
      <c r="U16" s="50" t="s">
        <v>5</v>
      </c>
      <c r="V16" s="50" t="s">
        <v>6</v>
      </c>
      <c r="W16" s="100"/>
      <c r="X16" s="163"/>
      <c r="Y16" s="98"/>
      <c r="Z16" s="50" t="s">
        <v>3</v>
      </c>
      <c r="AA16" s="37" t="s">
        <v>4</v>
      </c>
      <c r="AB16" s="50" t="s">
        <v>5</v>
      </c>
      <c r="AC16" s="66" t="s">
        <v>6</v>
      </c>
    </row>
    <row r="17" spans="3:29" ht="30" customHeight="1" x14ac:dyDescent="0.15">
      <c r="C17" s="138">
        <v>1.9</v>
      </c>
      <c r="D17" s="140">
        <v>1.5</v>
      </c>
      <c r="E17" s="140">
        <v>1.5</v>
      </c>
      <c r="F17" s="71" t="s">
        <v>72</v>
      </c>
      <c r="G17" s="67">
        <v>145</v>
      </c>
      <c r="H17" s="67"/>
      <c r="I17" s="142">
        <v>20</v>
      </c>
      <c r="J17" s="38">
        <f>2*G17*TAN(I$17*PI()/180)</f>
        <v>105.55136793719868</v>
      </c>
      <c r="K17" s="52">
        <f>INT((J17-10)/10)</f>
        <v>9</v>
      </c>
      <c r="L17" s="75">
        <v>16</v>
      </c>
      <c r="M17" s="38">
        <f>(2*G17-15)/COS(I$17*PI()/180)+80</f>
        <v>372.64888743087585</v>
      </c>
      <c r="N17" s="68">
        <f>(K17+1)*2</f>
        <v>20</v>
      </c>
      <c r="O17" s="55">
        <f>M17*N17/100*((L17/100)^2/4*PI()*7850/100)</f>
        <v>117.63304199554314</v>
      </c>
      <c r="P17" s="142">
        <v>25</v>
      </c>
      <c r="Q17" s="38">
        <f>2*G17*TAN(P$17*PI()/180)</f>
        <v>135.22922086494958</v>
      </c>
      <c r="R17" s="52">
        <f>INT((Q17-10)/10)</f>
        <v>12</v>
      </c>
      <c r="S17" s="75">
        <v>16</v>
      </c>
      <c r="T17" s="38">
        <f>(2*G17-15)/COS(P$17*PI()/180)+80</f>
        <v>383.42892771468524</v>
      </c>
      <c r="U17" s="68">
        <f>(R17+1)*2</f>
        <v>26</v>
      </c>
      <c r="V17" s="55">
        <f>T17*U17/100*((S17/100)^2/4*PI()*7850/100)</f>
        <v>157.34673168424365</v>
      </c>
      <c r="W17" s="142">
        <v>30</v>
      </c>
      <c r="X17" s="38">
        <f>2*G17*TAN(W$17*PI()/180)</f>
        <v>167.43157806499147</v>
      </c>
      <c r="Y17" s="52">
        <f>INT((X17-10)/10)</f>
        <v>15</v>
      </c>
      <c r="Z17" s="75">
        <v>16</v>
      </c>
      <c r="AA17" s="38">
        <f>(2*G17-15)/COS(W$17*PI()/180)+80</f>
        <v>397.54264805429415</v>
      </c>
      <c r="AB17" s="68">
        <f>(Y17+1)*2</f>
        <v>32</v>
      </c>
      <c r="AC17" s="55">
        <f>AA17*AB17/100*((Z17/100)^2/4*PI()*7850/100)</f>
        <v>200.78589832264959</v>
      </c>
    </row>
    <row r="18" spans="3:29" ht="30" customHeight="1" x14ac:dyDescent="0.15">
      <c r="C18" s="175"/>
      <c r="D18" s="176"/>
      <c r="E18" s="176"/>
      <c r="F18" s="81" t="s">
        <v>35</v>
      </c>
      <c r="G18" s="82">
        <v>175</v>
      </c>
      <c r="H18" s="82"/>
      <c r="I18" s="177"/>
      <c r="J18" s="38">
        <f>2*G18*TAN(I$17*PI()/180)</f>
        <v>127.38958199317082</v>
      </c>
      <c r="K18" s="52">
        <f>INT((J18-10)/10)</f>
        <v>11</v>
      </c>
      <c r="L18" s="75">
        <v>16</v>
      </c>
      <c r="M18" s="38">
        <f>(2*G18-15)/COS(I$17*PI()/180)+80</f>
        <v>436.49955377943053</v>
      </c>
      <c r="N18" s="68">
        <f>(K18+1)*2</f>
        <v>24</v>
      </c>
      <c r="O18" s="55">
        <f>M18*N18/100*((L18/100)^2/4*PI()*7850/100)</f>
        <v>165.34632595771626</v>
      </c>
      <c r="P18" s="177"/>
      <c r="Q18" s="38">
        <f>2*G18*TAN(P$17*PI()/180)</f>
        <v>163.2076803542495</v>
      </c>
      <c r="R18" s="52">
        <f>INT((Q18-10)/10)</f>
        <v>15</v>
      </c>
      <c r="S18" s="75">
        <v>16</v>
      </c>
      <c r="T18" s="38">
        <f>(2*G18-15)/COS(P$17*PI()/180)+80</f>
        <v>449.63160285243475</v>
      </c>
      <c r="U18" s="68">
        <f>(R18+1)*2</f>
        <v>32</v>
      </c>
      <c r="V18" s="55">
        <f>T18*U18/100*((S18/100)^2/4*PI()*7850/100)</f>
        <v>227.09434002826541</v>
      </c>
      <c r="W18" s="177"/>
      <c r="X18" s="38">
        <f>2*G18*TAN(W$17*PI()/180)</f>
        <v>202.072594216369</v>
      </c>
      <c r="Y18" s="52">
        <f>INT((X18-10)/10)</f>
        <v>19</v>
      </c>
      <c r="Z18" s="75">
        <v>16</v>
      </c>
      <c r="AA18" s="38">
        <f>(2*G18-15)/COS(W$17*PI()/180)+80</f>
        <v>466.82468035704926</v>
      </c>
      <c r="AB18" s="68">
        <f>(Y18+1)*2</f>
        <v>40</v>
      </c>
      <c r="AC18" s="55">
        <f>AA18*AB18/100*((Z18/100)^2/4*PI()*7850/100)</f>
        <v>294.72250733169295</v>
      </c>
    </row>
    <row r="19" spans="3:29" ht="30" customHeight="1" x14ac:dyDescent="0.15">
      <c r="C19" s="175"/>
      <c r="D19" s="176"/>
      <c r="E19" s="176"/>
      <c r="F19" s="81" t="s">
        <v>74</v>
      </c>
      <c r="G19" s="82">
        <v>185</v>
      </c>
      <c r="H19" s="82"/>
      <c r="I19" s="177"/>
      <c r="J19" s="38">
        <f>2*G19*TAN(I$17*PI()/180)</f>
        <v>134.66898667849486</v>
      </c>
      <c r="K19" s="52">
        <f>INT((J19-10)/10)</f>
        <v>12</v>
      </c>
      <c r="L19" s="75">
        <v>16</v>
      </c>
      <c r="M19" s="38">
        <f>(2*G19-15)/COS(I$17*PI()/180)+80</f>
        <v>457.78310922894877</v>
      </c>
      <c r="N19" s="68">
        <f>(K19+1)*2</f>
        <v>26</v>
      </c>
      <c r="O19" s="55">
        <f>M19*N19/100*((L19/100)^2/4*PI()*7850/100)</f>
        <v>187.85926374085477</v>
      </c>
      <c r="P19" s="177"/>
      <c r="Q19" s="38">
        <f>2*G19*TAN(P$17*PI()/180)</f>
        <v>172.53383351734948</v>
      </c>
      <c r="R19" s="52">
        <f>INT((Q19-10)/10)</f>
        <v>16</v>
      </c>
      <c r="S19" s="75">
        <v>16</v>
      </c>
      <c r="T19" s="38">
        <f>(2*G19-15)/COS(P$17*PI()/180)+80</f>
        <v>471.69916123168457</v>
      </c>
      <c r="U19" s="68">
        <f>(R19+1)*2</f>
        <v>34</v>
      </c>
      <c r="V19" s="55">
        <f>T19*U19/100*((S19/100)^2/4*PI()*7850/100)</f>
        <v>253.12994481870567</v>
      </c>
      <c r="W19" s="177"/>
      <c r="X19" s="38">
        <f>2*G19*TAN(W$17*PI()/180)</f>
        <v>213.61959960016151</v>
      </c>
      <c r="Y19" s="52">
        <f>INT((X19-10)/10)</f>
        <v>20</v>
      </c>
      <c r="Z19" s="75">
        <v>16</v>
      </c>
      <c r="AA19" s="38">
        <f>(2*G19-15)/COS(W$17*PI()/180)+80</f>
        <v>489.91869112463428</v>
      </c>
      <c r="AB19" s="68">
        <f>(Y19+1)*2</f>
        <v>42</v>
      </c>
      <c r="AC19" s="55">
        <f>AA19*AB19/100*((Z19/100)^2/4*PI()*7850/100)</f>
        <v>324.76767974821098</v>
      </c>
    </row>
    <row r="20" spans="3:29" ht="30" customHeight="1" thickBot="1" x14ac:dyDescent="0.2">
      <c r="C20" s="139"/>
      <c r="D20" s="141"/>
      <c r="E20" s="141"/>
      <c r="F20" s="93" t="s">
        <v>75</v>
      </c>
      <c r="G20" s="57">
        <v>185</v>
      </c>
      <c r="H20" s="57"/>
      <c r="I20" s="143"/>
      <c r="J20" s="38">
        <f>2*G20*TAN(I$17*PI()/180)</f>
        <v>134.66898667849486</v>
      </c>
      <c r="K20" s="52">
        <f>INT((J20-10)/10)</f>
        <v>12</v>
      </c>
      <c r="L20" s="75">
        <v>20</v>
      </c>
      <c r="M20" s="38">
        <f>(2*G20-15)/COS(I$17*PI()/180)+80</f>
        <v>457.78310922894877</v>
      </c>
      <c r="N20" s="68">
        <f>(K20+1)*2</f>
        <v>26</v>
      </c>
      <c r="O20" s="55">
        <f>M20*N20/100*((L20/100)^2/4*PI()*7850/100)</f>
        <v>293.53009959508563</v>
      </c>
      <c r="P20" s="143"/>
      <c r="Q20" s="38">
        <f>2*G20*TAN(P$17*PI()/180)</f>
        <v>172.53383351734948</v>
      </c>
      <c r="R20" s="52">
        <f>INT((Q20-10)/10)</f>
        <v>16</v>
      </c>
      <c r="S20" s="75">
        <v>20</v>
      </c>
      <c r="T20" s="38">
        <f>(2*G20-15)/COS(P$17*PI()/180)+80</f>
        <v>471.69916123168457</v>
      </c>
      <c r="U20" s="68">
        <f>(R20+1)*2</f>
        <v>34</v>
      </c>
      <c r="V20" s="55">
        <f>T20*U20/100*((S20/100)^2/4*PI()*7850/100)</f>
        <v>395.51553877922771</v>
      </c>
      <c r="W20" s="143"/>
      <c r="X20" s="38">
        <f>2*G20*TAN(W$17*PI()/180)</f>
        <v>213.61959960016151</v>
      </c>
      <c r="Y20" s="52">
        <f>INT((X20-10)/10)</f>
        <v>20</v>
      </c>
      <c r="Z20" s="75">
        <v>20</v>
      </c>
      <c r="AA20" s="38">
        <f>(2*G20-15)/COS(W$17*PI()/180)+80</f>
        <v>489.91869112463428</v>
      </c>
      <c r="AB20" s="68">
        <f>(Y20+1)*2</f>
        <v>42</v>
      </c>
      <c r="AC20" s="55">
        <f>AA20*AB20/100*((Z20/100)^2/4*PI()*7850/100)</f>
        <v>507.44949960657976</v>
      </c>
    </row>
    <row r="21" spans="3:29" ht="30" customHeight="1" thickBot="1" x14ac:dyDescent="0.2"/>
    <row r="22" spans="3:29" ht="21" customHeight="1" x14ac:dyDescent="0.15">
      <c r="C22" s="156" t="s">
        <v>57</v>
      </c>
      <c r="D22" s="158" t="s">
        <v>1</v>
      </c>
      <c r="E22" s="158" t="s">
        <v>40</v>
      </c>
      <c r="F22" s="158" t="s">
        <v>41</v>
      </c>
      <c r="G22" s="164" t="s">
        <v>9</v>
      </c>
      <c r="H22" s="165"/>
      <c r="I22" s="160" t="s">
        <v>45</v>
      </c>
      <c r="J22" s="161"/>
      <c r="K22" s="161"/>
      <c r="L22" s="161"/>
      <c r="M22" s="161"/>
      <c r="N22" s="161"/>
      <c r="O22" s="162"/>
      <c r="P22" s="160" t="s">
        <v>46</v>
      </c>
      <c r="Q22" s="161"/>
      <c r="R22" s="161"/>
      <c r="S22" s="161"/>
      <c r="T22" s="161"/>
      <c r="U22" s="161"/>
      <c r="V22" s="162"/>
      <c r="W22" s="169" t="s">
        <v>52</v>
      </c>
      <c r="X22" s="170"/>
      <c r="Y22" s="170"/>
      <c r="Z22" s="170"/>
      <c r="AA22" s="170"/>
      <c r="AB22" s="170"/>
      <c r="AC22" s="171"/>
    </row>
    <row r="23" spans="3:29" ht="30" customHeight="1" x14ac:dyDescent="0.15">
      <c r="C23" s="157"/>
      <c r="D23" s="159"/>
      <c r="E23" s="159"/>
      <c r="F23" s="159"/>
      <c r="G23" s="166"/>
      <c r="H23" s="167"/>
      <c r="I23" s="159" t="s">
        <v>0</v>
      </c>
      <c r="J23" s="159"/>
      <c r="K23" s="159"/>
      <c r="L23" s="168" t="s">
        <v>8</v>
      </c>
      <c r="M23" s="168"/>
      <c r="N23" s="168"/>
      <c r="O23" s="168"/>
      <c r="P23" s="159" t="s">
        <v>0</v>
      </c>
      <c r="Q23" s="159"/>
      <c r="R23" s="159"/>
      <c r="S23" s="168" t="s">
        <v>8</v>
      </c>
      <c r="T23" s="168"/>
      <c r="U23" s="168"/>
      <c r="V23" s="168"/>
      <c r="W23" s="159" t="s">
        <v>0</v>
      </c>
      <c r="X23" s="159"/>
      <c r="Y23" s="159"/>
      <c r="Z23" s="168" t="s">
        <v>8</v>
      </c>
      <c r="AA23" s="168"/>
      <c r="AB23" s="168"/>
      <c r="AC23" s="172"/>
    </row>
    <row r="24" spans="3:29" ht="30" customHeight="1" x14ac:dyDescent="0.15">
      <c r="C24" s="157"/>
      <c r="D24" s="159"/>
      <c r="E24" s="159"/>
      <c r="F24" s="159"/>
      <c r="G24" s="153" t="s">
        <v>2</v>
      </c>
      <c r="H24" s="173" t="s">
        <v>10</v>
      </c>
      <c r="I24" s="100" t="s">
        <v>56</v>
      </c>
      <c r="J24" s="163" t="s">
        <v>11</v>
      </c>
      <c r="K24" s="98" t="s">
        <v>43</v>
      </c>
      <c r="L24" s="103" t="s">
        <v>44</v>
      </c>
      <c r="M24" s="103"/>
      <c r="N24" s="103"/>
      <c r="O24" s="103"/>
      <c r="P24" s="100" t="s">
        <v>56</v>
      </c>
      <c r="Q24" s="163" t="s">
        <v>12</v>
      </c>
      <c r="R24" s="98" t="s">
        <v>43</v>
      </c>
      <c r="S24" s="103" t="s">
        <v>44</v>
      </c>
      <c r="T24" s="103"/>
      <c r="U24" s="103"/>
      <c r="V24" s="103"/>
      <c r="W24" s="100" t="s">
        <v>56</v>
      </c>
      <c r="X24" s="163" t="s">
        <v>12</v>
      </c>
      <c r="Y24" s="98" t="s">
        <v>43</v>
      </c>
      <c r="Z24" s="103" t="s">
        <v>44</v>
      </c>
      <c r="AA24" s="103"/>
      <c r="AB24" s="103"/>
      <c r="AC24" s="174"/>
    </row>
    <row r="25" spans="3:29" ht="48" customHeight="1" x14ac:dyDescent="0.15">
      <c r="C25" s="96"/>
      <c r="D25" s="98"/>
      <c r="E25" s="98"/>
      <c r="F25" s="98"/>
      <c r="G25" s="153"/>
      <c r="H25" s="173"/>
      <c r="I25" s="100"/>
      <c r="J25" s="163"/>
      <c r="K25" s="98"/>
      <c r="L25" s="50" t="s">
        <v>3</v>
      </c>
      <c r="M25" s="37" t="s">
        <v>4</v>
      </c>
      <c r="N25" s="50" t="s">
        <v>5</v>
      </c>
      <c r="O25" s="50" t="s">
        <v>6</v>
      </c>
      <c r="P25" s="100"/>
      <c r="Q25" s="163"/>
      <c r="R25" s="98"/>
      <c r="S25" s="50" t="s">
        <v>3</v>
      </c>
      <c r="T25" s="37" t="s">
        <v>4</v>
      </c>
      <c r="U25" s="50" t="s">
        <v>5</v>
      </c>
      <c r="V25" s="50" t="s">
        <v>6</v>
      </c>
      <c r="W25" s="100"/>
      <c r="X25" s="163"/>
      <c r="Y25" s="98"/>
      <c r="Z25" s="50" t="s">
        <v>3</v>
      </c>
      <c r="AA25" s="37" t="s">
        <v>4</v>
      </c>
      <c r="AB25" s="50" t="s">
        <v>5</v>
      </c>
      <c r="AC25" s="66" t="s">
        <v>6</v>
      </c>
    </row>
    <row r="26" spans="3:29" ht="30" customHeight="1" x14ac:dyDescent="0.15">
      <c r="C26" s="138">
        <v>1.9</v>
      </c>
      <c r="D26" s="140">
        <v>1.5</v>
      </c>
      <c r="E26" s="140">
        <v>1.5</v>
      </c>
      <c r="F26" s="71" t="s">
        <v>72</v>
      </c>
      <c r="G26" s="67">
        <v>145</v>
      </c>
      <c r="H26" s="67"/>
      <c r="I26" s="142">
        <v>35</v>
      </c>
      <c r="J26" s="38">
        <f>2*G26*TAN(I$26*PI()/180)</f>
        <v>203.06018608081581</v>
      </c>
      <c r="K26" s="52">
        <f>INT((J26-10)/10)</f>
        <v>19</v>
      </c>
      <c r="L26" s="75">
        <v>16</v>
      </c>
      <c r="M26" s="38">
        <f>(2*G26-15)/COS(I$26*PI()/180)+80</f>
        <v>415.71301190940039</v>
      </c>
      <c r="N26" s="68">
        <f>(K26+1)*2</f>
        <v>40</v>
      </c>
      <c r="O26" s="55">
        <f>M26*N26/100*((L26/100)^2/4*PI()*7850/100)</f>
        <v>262.45394974969929</v>
      </c>
      <c r="P26" s="142">
        <v>40</v>
      </c>
      <c r="Q26" s="38">
        <f>2*G26*TAN(P$26*PI()/180)</f>
        <v>243.33889304141118</v>
      </c>
      <c r="R26" s="52">
        <f>INT((Q26-10)/10)</f>
        <v>23</v>
      </c>
      <c r="S26" s="75">
        <v>16</v>
      </c>
      <c r="T26" s="38">
        <f>(2*G26-15)/COS(P$26*PI()/180)+80</f>
        <v>438.98700456637664</v>
      </c>
      <c r="U26" s="68">
        <f>(R26+1)*2</f>
        <v>48</v>
      </c>
      <c r="V26" s="55">
        <f>T26*U26/100*((S26/100)^2/4*PI()*7850/100)</f>
        <v>332.5771479936576</v>
      </c>
      <c r="W26" s="142">
        <v>45</v>
      </c>
      <c r="X26" s="38">
        <f>2*G26*TAN(W$26*PI()/180)</f>
        <v>289.99999999999994</v>
      </c>
      <c r="Y26" s="52">
        <f>INT((X26-10)/10)</f>
        <v>28</v>
      </c>
      <c r="Z26" s="75">
        <v>16</v>
      </c>
      <c r="AA26" s="38">
        <f>(2*G26-15)/COS(W$26*PI()/180)+80</f>
        <v>468.9087296526011</v>
      </c>
      <c r="AB26" s="68">
        <f>(Y26+1)*2</f>
        <v>58</v>
      </c>
      <c r="AC26" s="55">
        <f>AA26*AB26/100*((Z26/100)^2/4*PI()*7850/100)</f>
        <v>429.25544722804364</v>
      </c>
    </row>
    <row r="27" spans="3:29" ht="30" customHeight="1" x14ac:dyDescent="0.15">
      <c r="C27" s="175"/>
      <c r="D27" s="176"/>
      <c r="E27" s="176"/>
      <c r="F27" s="81" t="s">
        <v>35</v>
      </c>
      <c r="G27" s="82">
        <v>175</v>
      </c>
      <c r="H27" s="82"/>
      <c r="I27" s="177"/>
      <c r="J27" s="38">
        <f>2*G27*TAN(I$26*PI()/180)</f>
        <v>245.07263837339841</v>
      </c>
      <c r="K27" s="52">
        <f>INT((J27-10)/10)</f>
        <v>23</v>
      </c>
      <c r="L27" s="75">
        <v>16</v>
      </c>
      <c r="M27" s="38">
        <f>(2*G27-15)/COS(I$26*PI()/180)+80</f>
        <v>488.95948723508781</v>
      </c>
      <c r="N27" s="68">
        <f>(K27+1)*2</f>
        <v>48</v>
      </c>
      <c r="O27" s="55">
        <f>M27*N27/100*((L27/100)^2/4*PI()*7850/100)</f>
        <v>370.43636840620502</v>
      </c>
      <c r="P27" s="177"/>
      <c r="Q27" s="38">
        <f>2*G27*TAN(P$26*PI()/180)</f>
        <v>293.68487091204798</v>
      </c>
      <c r="R27" s="52">
        <f>INT((Q27-10)/10)</f>
        <v>28</v>
      </c>
      <c r="S27" s="75">
        <v>16</v>
      </c>
      <c r="T27" s="38">
        <f>(2*G27-15)/COS(P$26*PI()/180)+80</f>
        <v>517.31144192631336</v>
      </c>
      <c r="U27" s="68">
        <f>(R27+1)*2</f>
        <v>58</v>
      </c>
      <c r="V27" s="55">
        <f>T27*U27/100*((S27/100)^2/4*PI()*7850/100)</f>
        <v>473.56498251755664</v>
      </c>
      <c r="W27" s="177"/>
      <c r="X27" s="38">
        <f>2*G27*TAN(W$26*PI()/180)</f>
        <v>349.99999999999994</v>
      </c>
      <c r="Y27" s="52">
        <f>INT((X27-10)/10)</f>
        <v>34</v>
      </c>
      <c r="Z27" s="75">
        <v>16</v>
      </c>
      <c r="AA27" s="38">
        <f>(2*G27-15)/COS(W$26*PI()/180)+80</f>
        <v>553.7615433949868</v>
      </c>
      <c r="AB27" s="68">
        <f>(Y27+1)*2</f>
        <v>70</v>
      </c>
      <c r="AC27" s="55">
        <f>AA27*AB27/100*((Z27/100)^2/4*PI()*7850/100)</f>
        <v>611.81530336982053</v>
      </c>
    </row>
    <row r="28" spans="3:29" ht="30" customHeight="1" x14ac:dyDescent="0.15">
      <c r="C28" s="175"/>
      <c r="D28" s="176"/>
      <c r="E28" s="176"/>
      <c r="F28" s="81" t="s">
        <v>74</v>
      </c>
      <c r="G28" s="82">
        <v>185</v>
      </c>
      <c r="H28" s="82"/>
      <c r="I28" s="177"/>
      <c r="J28" s="38">
        <f>2*G28*TAN(I$26*PI()/180)</f>
        <v>259.07678913759258</v>
      </c>
      <c r="K28" s="52">
        <f>INT((J28-10)/10)</f>
        <v>24</v>
      </c>
      <c r="L28" s="75">
        <v>16</v>
      </c>
      <c r="M28" s="38">
        <f>(2*G28-15)/COS(I$26*PI()/180)+80</f>
        <v>513.37497901031691</v>
      </c>
      <c r="N28" s="68">
        <f>(K28+1)*2</f>
        <v>50</v>
      </c>
      <c r="O28" s="55">
        <f>M28*N28/100*((L28/100)^2/4*PI()*7850/100)</f>
        <v>405.13914372402115</v>
      </c>
      <c r="P28" s="177"/>
      <c r="Q28" s="38">
        <f>2*G28*TAN(P$26*PI()/180)</f>
        <v>310.46686353559357</v>
      </c>
      <c r="R28" s="52">
        <f>INT((Q28-10)/10)</f>
        <v>30</v>
      </c>
      <c r="S28" s="75">
        <v>16</v>
      </c>
      <c r="T28" s="38">
        <f>(2*G28-15)/COS(P$26*PI()/180)+80</f>
        <v>543.4195877129589</v>
      </c>
      <c r="U28" s="68">
        <f>(R28+1)*2</f>
        <v>62</v>
      </c>
      <c r="V28" s="55">
        <f>T28*U28/100*((S28/100)^2/4*PI()*7850/100)</f>
        <v>531.77324325955476</v>
      </c>
      <c r="W28" s="177"/>
      <c r="X28" s="38">
        <f>2*G28*TAN(W$26*PI()/180)</f>
        <v>369.99999999999994</v>
      </c>
      <c r="Y28" s="52">
        <f>INT((X28-10)/10)</f>
        <v>36</v>
      </c>
      <c r="Z28" s="75">
        <v>16</v>
      </c>
      <c r="AA28" s="38">
        <f>(2*G28-15)/COS(W$26*PI()/180)+80</f>
        <v>582.0458146424487</v>
      </c>
      <c r="AB28" s="68">
        <f>(Y28+1)*2</f>
        <v>74</v>
      </c>
      <c r="AC28" s="55">
        <f>AA28*AB28/100*((Z28/100)^2/4*PI()*7850/100)</f>
        <v>679.81132279243127</v>
      </c>
    </row>
    <row r="29" spans="3:29" ht="30" customHeight="1" thickBot="1" x14ac:dyDescent="0.2">
      <c r="C29" s="139"/>
      <c r="D29" s="141"/>
      <c r="E29" s="141"/>
      <c r="F29" s="93" t="s">
        <v>75</v>
      </c>
      <c r="G29" s="57">
        <v>185</v>
      </c>
      <c r="H29" s="57"/>
      <c r="I29" s="143"/>
      <c r="J29" s="38">
        <f>2*G29*TAN(I$26*PI()/180)</f>
        <v>259.07678913759258</v>
      </c>
      <c r="K29" s="52">
        <f>INT((J29-10)/10)</f>
        <v>24</v>
      </c>
      <c r="L29" s="75">
        <v>20</v>
      </c>
      <c r="M29" s="38">
        <f>(2*G29-15)/COS(I$26*PI()/180)+80</f>
        <v>513.37497901031691</v>
      </c>
      <c r="N29" s="68">
        <f>(K29+1)*2</f>
        <v>50</v>
      </c>
      <c r="O29" s="55">
        <f>M29*N29/100*((L29/100)^2/4*PI()*7850/100)</f>
        <v>633.02991206878323</v>
      </c>
      <c r="P29" s="143"/>
      <c r="Q29" s="38">
        <f>2*G29*TAN(P$26*PI()/180)</f>
        <v>310.46686353559357</v>
      </c>
      <c r="R29" s="52">
        <f>INT((Q29-10)/10)</f>
        <v>30</v>
      </c>
      <c r="S29" s="75">
        <v>20</v>
      </c>
      <c r="T29" s="38">
        <f>(2*G29-15)/COS(P$26*PI()/180)+80</f>
        <v>543.4195877129589</v>
      </c>
      <c r="U29" s="68">
        <f>(R29+1)*2</f>
        <v>62</v>
      </c>
      <c r="V29" s="55">
        <f>T29*U29/100*((S29/100)^2/4*PI()*7850/100)</f>
        <v>830.89569259305449</v>
      </c>
      <c r="W29" s="143"/>
      <c r="X29" s="38">
        <f>2*G29*TAN(W$26*PI()/180)</f>
        <v>369.99999999999994</v>
      </c>
      <c r="Y29" s="52">
        <f>INT((X29-10)/10)</f>
        <v>36</v>
      </c>
      <c r="Z29" s="75">
        <v>20</v>
      </c>
      <c r="AA29" s="38">
        <f>(2*G29-15)/COS(W$26*PI()/180)+80</f>
        <v>582.0458146424487</v>
      </c>
      <c r="AB29" s="68">
        <f>(Y29+1)*2</f>
        <v>74</v>
      </c>
      <c r="AC29" s="55">
        <f>AA29*AB29/100*((Z29/100)^2/4*PI()*7850/100)</f>
        <v>1062.2051918631739</v>
      </c>
    </row>
  </sheetData>
  <mergeCells count="106">
    <mergeCell ref="L23:O23"/>
    <mergeCell ref="B3:B11"/>
    <mergeCell ref="C8:C11"/>
    <mergeCell ref="D8:D11"/>
    <mergeCell ref="E8:E11"/>
    <mergeCell ref="I8:I11"/>
    <mergeCell ref="L14:O14"/>
    <mergeCell ref="L15:O15"/>
    <mergeCell ref="K15:K16"/>
    <mergeCell ref="J15:J16"/>
    <mergeCell ref="W8:W11"/>
    <mergeCell ref="W24:W25"/>
    <mergeCell ref="I24:I25"/>
    <mergeCell ref="J24:J25"/>
    <mergeCell ref="K24:K25"/>
    <mergeCell ref="L24:O24"/>
    <mergeCell ref="P22:V22"/>
    <mergeCell ref="W22:AC22"/>
    <mergeCell ref="I23:K23"/>
    <mergeCell ref="P8:P11"/>
    <mergeCell ref="C26:C29"/>
    <mergeCell ref="D26:D29"/>
    <mergeCell ref="E26:E29"/>
    <mergeCell ref="I26:I29"/>
    <mergeCell ref="P26:P29"/>
    <mergeCell ref="W26:W29"/>
    <mergeCell ref="Y24:Y25"/>
    <mergeCell ref="Z24:AC24"/>
    <mergeCell ref="P24:P25"/>
    <mergeCell ref="Q24:Q25"/>
    <mergeCell ref="R24:R25"/>
    <mergeCell ref="S24:V24"/>
    <mergeCell ref="S23:V23"/>
    <mergeCell ref="W23:Y23"/>
    <mergeCell ref="Z23:AC23"/>
    <mergeCell ref="C22:C25"/>
    <mergeCell ref="D22:D25"/>
    <mergeCell ref="E22:E25"/>
    <mergeCell ref="F22:F25"/>
    <mergeCell ref="G22:H23"/>
    <mergeCell ref="I22:O22"/>
    <mergeCell ref="X24:X25"/>
    <mergeCell ref="G24:G25"/>
    <mergeCell ref="H24:H25"/>
    <mergeCell ref="W13:AC13"/>
    <mergeCell ref="P17:P20"/>
    <mergeCell ref="W17:W20"/>
    <mergeCell ref="Z14:AC14"/>
    <mergeCell ref="W14:Y14"/>
    <mergeCell ref="W15:W16"/>
    <mergeCell ref="P23:R23"/>
    <mergeCell ref="Z15:AC15"/>
    <mergeCell ref="C17:C20"/>
    <mergeCell ref="D17:D20"/>
    <mergeCell ref="E17:E20"/>
    <mergeCell ref="I17:I20"/>
    <mergeCell ref="G15:G16"/>
    <mergeCell ref="H15:H16"/>
    <mergeCell ref="R6:R7"/>
    <mergeCell ref="I13:O13"/>
    <mergeCell ref="P13:V13"/>
    <mergeCell ref="S14:V14"/>
    <mergeCell ref="P15:P16"/>
    <mergeCell ref="Q15:Q16"/>
    <mergeCell ref="R15:R16"/>
    <mergeCell ref="S15:V15"/>
    <mergeCell ref="P14:R14"/>
    <mergeCell ref="K6:K7"/>
    <mergeCell ref="Z6:AC6"/>
    <mergeCell ref="C13:C16"/>
    <mergeCell ref="D13:D16"/>
    <mergeCell ref="E13:E16"/>
    <mergeCell ref="F13:F16"/>
    <mergeCell ref="G13:H14"/>
    <mergeCell ref="X15:X16"/>
    <mergeCell ref="I14:K14"/>
    <mergeCell ref="Y15:Y16"/>
    <mergeCell ref="I15:I16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G4:H5"/>
    <mergeCell ref="L5:O5"/>
    <mergeCell ref="P5:R5"/>
    <mergeCell ref="S5:V5"/>
    <mergeCell ref="W4:AC4"/>
    <mergeCell ref="Z5:AC5"/>
    <mergeCell ref="P4:V4"/>
    <mergeCell ref="I5:K5"/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showGridLines="0" zoomScale="80" zoomScaleNormal="80" workbookViewId="0">
      <selection activeCell="I12" sqref="I12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4" t="s">
        <v>67</v>
      </c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</row>
    <row r="3" spans="2:29" s="63" customFormat="1" ht="8.25" customHeight="1" thickBot="1" x14ac:dyDescent="0.2">
      <c r="B3" s="178"/>
      <c r="C3" s="155"/>
      <c r="D3" s="155"/>
      <c r="E3" s="64"/>
      <c r="F3" s="155"/>
      <c r="G3" s="155"/>
      <c r="H3" s="155"/>
      <c r="I3" s="155"/>
      <c r="J3" s="155"/>
      <c r="K3" s="155"/>
      <c r="L3" s="64"/>
      <c r="M3" s="64"/>
      <c r="N3" s="64"/>
      <c r="O3" s="64"/>
    </row>
    <row r="4" spans="2:29" s="63" customFormat="1" ht="19.5" customHeight="1" x14ac:dyDescent="0.15">
      <c r="B4" s="178"/>
      <c r="C4" s="156" t="s">
        <v>57</v>
      </c>
      <c r="D4" s="158" t="s">
        <v>1</v>
      </c>
      <c r="E4" s="158" t="s">
        <v>40</v>
      </c>
      <c r="F4" s="158" t="s">
        <v>41</v>
      </c>
      <c r="G4" s="164" t="s">
        <v>9</v>
      </c>
      <c r="H4" s="165"/>
      <c r="I4" s="160" t="s">
        <v>49</v>
      </c>
      <c r="J4" s="161"/>
      <c r="K4" s="161"/>
      <c r="L4" s="161"/>
      <c r="M4" s="161"/>
      <c r="N4" s="161"/>
      <c r="O4" s="162"/>
      <c r="P4" s="160" t="s">
        <v>50</v>
      </c>
      <c r="Q4" s="161"/>
      <c r="R4" s="161"/>
      <c r="S4" s="161"/>
      <c r="T4" s="161"/>
      <c r="U4" s="161"/>
      <c r="V4" s="162"/>
      <c r="W4" s="169" t="s">
        <v>42</v>
      </c>
      <c r="X4" s="170"/>
      <c r="Y4" s="170"/>
      <c r="Z4" s="170"/>
      <c r="AA4" s="170"/>
      <c r="AB4" s="170"/>
      <c r="AC4" s="171"/>
    </row>
    <row r="5" spans="2:29" s="63" customFormat="1" ht="30" customHeight="1" x14ac:dyDescent="0.15">
      <c r="B5" s="178"/>
      <c r="C5" s="157"/>
      <c r="D5" s="159"/>
      <c r="E5" s="159"/>
      <c r="F5" s="159"/>
      <c r="G5" s="166"/>
      <c r="H5" s="167"/>
      <c r="I5" s="159" t="s">
        <v>0</v>
      </c>
      <c r="J5" s="159"/>
      <c r="K5" s="159"/>
      <c r="L5" s="168" t="s">
        <v>8</v>
      </c>
      <c r="M5" s="168"/>
      <c r="N5" s="168"/>
      <c r="O5" s="168"/>
      <c r="P5" s="159" t="s">
        <v>0</v>
      </c>
      <c r="Q5" s="159"/>
      <c r="R5" s="159"/>
      <c r="S5" s="168" t="s">
        <v>8</v>
      </c>
      <c r="T5" s="168"/>
      <c r="U5" s="168"/>
      <c r="V5" s="168"/>
      <c r="W5" s="159" t="s">
        <v>0</v>
      </c>
      <c r="X5" s="159"/>
      <c r="Y5" s="159"/>
      <c r="Z5" s="168" t="s">
        <v>8</v>
      </c>
      <c r="AA5" s="168"/>
      <c r="AB5" s="168"/>
      <c r="AC5" s="172"/>
    </row>
    <row r="6" spans="2:29" ht="28.5" customHeight="1" x14ac:dyDescent="0.15">
      <c r="B6" s="178"/>
      <c r="C6" s="157"/>
      <c r="D6" s="159"/>
      <c r="E6" s="159"/>
      <c r="F6" s="159"/>
      <c r="G6" s="153" t="s">
        <v>2</v>
      </c>
      <c r="H6" s="173" t="s">
        <v>10</v>
      </c>
      <c r="I6" s="100" t="s">
        <v>54</v>
      </c>
      <c r="J6" s="163" t="s">
        <v>11</v>
      </c>
      <c r="K6" s="100" t="s">
        <v>69</v>
      </c>
      <c r="L6" s="180" t="s">
        <v>68</v>
      </c>
      <c r="M6" s="103"/>
      <c r="N6" s="103"/>
      <c r="O6" s="103"/>
      <c r="P6" s="100" t="s">
        <v>54</v>
      </c>
      <c r="Q6" s="163" t="s">
        <v>12</v>
      </c>
      <c r="R6" s="100" t="s">
        <v>69</v>
      </c>
      <c r="S6" s="180" t="s">
        <v>68</v>
      </c>
      <c r="T6" s="103"/>
      <c r="U6" s="103"/>
      <c r="V6" s="103"/>
      <c r="W6" s="100" t="s">
        <v>54</v>
      </c>
      <c r="X6" s="163" t="s">
        <v>12</v>
      </c>
      <c r="Y6" s="100" t="s">
        <v>69</v>
      </c>
      <c r="Z6" s="180" t="s">
        <v>68</v>
      </c>
      <c r="AA6" s="103"/>
      <c r="AB6" s="103"/>
      <c r="AC6" s="103"/>
    </row>
    <row r="7" spans="2:29" ht="41.25" customHeight="1" x14ac:dyDescent="0.15">
      <c r="B7" s="179"/>
      <c r="C7" s="96"/>
      <c r="D7" s="98"/>
      <c r="E7" s="98"/>
      <c r="F7" s="98"/>
      <c r="G7" s="153"/>
      <c r="H7" s="173"/>
      <c r="I7" s="100"/>
      <c r="J7" s="163"/>
      <c r="K7" s="98"/>
      <c r="L7" s="50" t="s">
        <v>3</v>
      </c>
      <c r="M7" s="37" t="s">
        <v>4</v>
      </c>
      <c r="N7" s="50" t="s">
        <v>5</v>
      </c>
      <c r="O7" s="50" t="s">
        <v>6</v>
      </c>
      <c r="P7" s="100"/>
      <c r="Q7" s="163"/>
      <c r="R7" s="98"/>
      <c r="S7" s="50" t="s">
        <v>3</v>
      </c>
      <c r="T7" s="37" t="s">
        <v>4</v>
      </c>
      <c r="U7" s="50" t="s">
        <v>5</v>
      </c>
      <c r="V7" s="50" t="s">
        <v>6</v>
      </c>
      <c r="W7" s="100"/>
      <c r="X7" s="163"/>
      <c r="Y7" s="98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9"/>
      <c r="C8" s="138">
        <v>1.9</v>
      </c>
      <c r="D8" s="140">
        <v>1.5</v>
      </c>
      <c r="E8" s="140">
        <v>1.5</v>
      </c>
      <c r="F8" s="71" t="s">
        <v>72</v>
      </c>
      <c r="G8" s="67">
        <v>145</v>
      </c>
      <c r="H8" s="67"/>
      <c r="I8" s="142">
        <v>5</v>
      </c>
      <c r="J8" s="38">
        <f>2*G8*TAN(I$8*PI()/180)</f>
        <v>25.371712422517962</v>
      </c>
      <c r="K8" s="52">
        <f>INT((J8-10)/20)</f>
        <v>0</v>
      </c>
      <c r="L8" s="75">
        <v>12</v>
      </c>
      <c r="M8" s="38">
        <f>(2*G8-13)/COS(I$8*PI()/180)+30</f>
        <v>308.0580949995072</v>
      </c>
      <c r="N8" s="68">
        <f>(K8+1)*2</f>
        <v>2</v>
      </c>
      <c r="O8" s="55">
        <f>M8*N8/100*((L8/100)^2/4*PI()*7850/100)</f>
        <v>5.4699663080269074</v>
      </c>
      <c r="P8" s="142">
        <v>10</v>
      </c>
      <c r="Q8" s="38">
        <f>2*G8*TAN(P$8*PI()/180)</f>
        <v>51.134824405454843</v>
      </c>
      <c r="R8" s="52">
        <f>INT((Q8-10)/20)</f>
        <v>2</v>
      </c>
      <c r="S8" s="75">
        <v>12</v>
      </c>
      <c r="T8" s="38">
        <f>(2*G8-13)/COS(P$8*PI()/180)+30</f>
        <v>311.27317149235137</v>
      </c>
      <c r="U8" s="68">
        <f>(R8+1)*2</f>
        <v>6</v>
      </c>
      <c r="V8" s="55">
        <f>T8*U8/100*((S8/100)^2/4*PI()*7850/100)</f>
        <v>16.581162335551358</v>
      </c>
      <c r="W8" s="142">
        <v>15</v>
      </c>
      <c r="X8" s="38">
        <f>2*G8*TAN(W$8*PI()/180)</f>
        <v>77.705265805025576</v>
      </c>
      <c r="Y8" s="52">
        <f>INT((X8-10)/20)</f>
        <v>3</v>
      </c>
      <c r="Z8" s="75">
        <v>12</v>
      </c>
      <c r="AA8" s="38">
        <f>(2*G8-13)/COS(W$8*PI()/180)+30</f>
        <v>316.77150197359299</v>
      </c>
      <c r="AB8" s="68">
        <f>(Y8+1)*2</f>
        <v>8</v>
      </c>
      <c r="AC8" s="55">
        <f>AA8*AB8/100*((Z8/100)^2/4*PI()*7850/100)</f>
        <v>22.498736066538417</v>
      </c>
    </row>
    <row r="9" spans="2:29" ht="30" customHeight="1" x14ac:dyDescent="0.15">
      <c r="B9" s="179"/>
      <c r="C9" s="175"/>
      <c r="D9" s="176"/>
      <c r="E9" s="176"/>
      <c r="F9" s="81" t="s">
        <v>35</v>
      </c>
      <c r="G9" s="82">
        <v>175</v>
      </c>
      <c r="H9" s="82"/>
      <c r="I9" s="177"/>
      <c r="J9" s="38">
        <f>2*G9*TAN(I$8*PI()/180)</f>
        <v>30.621032234073404</v>
      </c>
      <c r="K9" s="52">
        <f>INT((J9-10)/20)</f>
        <v>1</v>
      </c>
      <c r="L9" s="75">
        <v>12</v>
      </c>
      <c r="M9" s="38">
        <f>(2*G9-13)/COS(I$8*PI()/180)+30</f>
        <v>368.28728525210806</v>
      </c>
      <c r="N9" s="68">
        <f>(K9+1)*2</f>
        <v>4</v>
      </c>
      <c r="O9" s="55">
        <f>M9*N9/100*((L9/100)^2/4*PI()*7850/100)</f>
        <v>13.078825550790661</v>
      </c>
      <c r="P9" s="177"/>
      <c r="Q9" s="38">
        <f>2*G9*TAN(P$8*PI()/180)</f>
        <v>61.714443247962741</v>
      </c>
      <c r="R9" s="52">
        <f>INT((Q9-10)/20)</f>
        <v>2</v>
      </c>
      <c r="S9" s="75">
        <v>12</v>
      </c>
      <c r="T9" s="38">
        <f>(2*G9-13)/COS(P$8*PI()/180)+30</f>
        <v>372.19876820549609</v>
      </c>
      <c r="U9" s="68">
        <f>(R9+1)*2</f>
        <v>6</v>
      </c>
      <c r="V9" s="55">
        <f>T9*U9/100*((S9/100)^2/4*PI()*7850/100)</f>
        <v>19.826598505484203</v>
      </c>
      <c r="W9" s="177"/>
      <c r="X9" s="38">
        <f>2*G9*TAN(W$8*PI()/180)</f>
        <v>93.78221735089295</v>
      </c>
      <c r="Y9" s="52">
        <f>INT((X9-10)/20)</f>
        <v>4</v>
      </c>
      <c r="Z9" s="75">
        <v>12</v>
      </c>
      <c r="AA9" s="38">
        <f>(2*G9-13)/COS(W$8*PI()/180)+30</f>
        <v>378.88807279819798</v>
      </c>
      <c r="AB9" s="68">
        <f>(Y9+1)*2</f>
        <v>10</v>
      </c>
      <c r="AC9" s="55">
        <f>AA9*AB9/100*((Z9/100)^2/4*PI()*7850/100)</f>
        <v>33.638216725366441</v>
      </c>
    </row>
    <row r="10" spans="2:29" ht="30" customHeight="1" x14ac:dyDescent="0.15">
      <c r="B10" s="179"/>
      <c r="C10" s="175"/>
      <c r="D10" s="176"/>
      <c r="E10" s="176"/>
      <c r="F10" s="81" t="s">
        <v>71</v>
      </c>
      <c r="G10" s="92">
        <v>185</v>
      </c>
      <c r="H10" s="92"/>
      <c r="I10" s="177"/>
      <c r="J10" s="38">
        <f>2*G10*TAN(I$8*PI()/180)</f>
        <v>32.370805504591885</v>
      </c>
      <c r="K10" s="52">
        <f>INT((J10-10)/20)</f>
        <v>1</v>
      </c>
      <c r="L10" s="75">
        <v>12</v>
      </c>
      <c r="M10" s="38">
        <f>(2*G10-13)/COS(I$8*PI()/180)+30</f>
        <v>388.363682002975</v>
      </c>
      <c r="N10" s="68">
        <f>(K10+1)*2</f>
        <v>4</v>
      </c>
      <c r="O10" s="55">
        <f>M10*N10/100*((L10/100)^2/4*PI()*7850/100)</f>
        <v>13.791789862369612</v>
      </c>
      <c r="P10" s="177"/>
      <c r="Q10" s="38">
        <f>2*G10*TAN(P$8*PI()/180)</f>
        <v>65.240982862132043</v>
      </c>
      <c r="R10" s="52">
        <f>INT((Q10-10)/20)</f>
        <v>2</v>
      </c>
      <c r="S10" s="75">
        <v>12</v>
      </c>
      <c r="T10" s="38">
        <f>(2*G10-13)/COS(P$8*PI()/180)+30</f>
        <v>392.50730044321097</v>
      </c>
      <c r="U10" s="68">
        <f>(R10+1)*2</f>
        <v>6</v>
      </c>
      <c r="V10" s="55">
        <f>T10*U10/100*((S10/100)^2/4*PI()*7850/100)</f>
        <v>20.908410562128481</v>
      </c>
      <c r="W10" s="177"/>
      <c r="X10" s="38">
        <f>2*G10*TAN(W$8*PI()/180)</f>
        <v>99.141201199515393</v>
      </c>
      <c r="Y10" s="52">
        <f>INT((X10-10)/20)</f>
        <v>4</v>
      </c>
      <c r="Z10" s="75">
        <v>12</v>
      </c>
      <c r="AA10" s="38">
        <f>(2*G10-13)/COS(W$8*PI()/180)+30</f>
        <v>399.59359640639963</v>
      </c>
      <c r="AB10" s="68">
        <f>(Y10+1)*2</f>
        <v>10</v>
      </c>
      <c r="AC10" s="55">
        <f>AA10*AB10/100*((Z10/100)^2/4*PI()*7850/100)</f>
        <v>35.476482272764244</v>
      </c>
    </row>
    <row r="11" spans="2:29" s="90" customFormat="1" ht="30" customHeight="1" thickBot="1" x14ac:dyDescent="0.2">
      <c r="B11" s="179"/>
      <c r="C11" s="139"/>
      <c r="D11" s="141"/>
      <c r="E11" s="141"/>
      <c r="F11" s="83" t="s">
        <v>71</v>
      </c>
      <c r="G11" s="84">
        <v>185</v>
      </c>
      <c r="H11" s="84"/>
      <c r="I11" s="143"/>
      <c r="J11" s="85">
        <f>2*G11*TAN(I$8*PI()/180)</f>
        <v>32.370805504591885</v>
      </c>
      <c r="K11" s="86">
        <f>INT((J11-10)/20)</f>
        <v>1</v>
      </c>
      <c r="L11" s="87">
        <v>12</v>
      </c>
      <c r="M11" s="85">
        <f>(2*G11-13)/COS(I$8*PI()/180)+30</f>
        <v>388.363682002975</v>
      </c>
      <c r="N11" s="88">
        <f>(K11+1)*2</f>
        <v>4</v>
      </c>
      <c r="O11" s="89">
        <f>M11*N11/100*((L11/100)^2/4*PI()*7850/100)</f>
        <v>13.791789862369612</v>
      </c>
      <c r="P11" s="143"/>
      <c r="Q11" s="85">
        <f>2*G11*TAN(P$8*PI()/180)</f>
        <v>65.240982862132043</v>
      </c>
      <c r="R11" s="86">
        <f>INT((Q11-10)/20)</f>
        <v>2</v>
      </c>
      <c r="S11" s="87">
        <v>12</v>
      </c>
      <c r="T11" s="85">
        <f>(2*G11-13)/COS(P$8*PI()/180)+30</f>
        <v>392.50730044321097</v>
      </c>
      <c r="U11" s="88">
        <f>(R11+1)*2</f>
        <v>6</v>
      </c>
      <c r="V11" s="89">
        <f>T11*U11/100*((S11/100)^2/4*PI()*7850/100)</f>
        <v>20.908410562128481</v>
      </c>
      <c r="W11" s="143"/>
      <c r="X11" s="85">
        <f>2*G11*TAN(W$8*PI()/180)</f>
        <v>99.141201199515393</v>
      </c>
      <c r="Y11" s="86">
        <f>INT((X11-10)/20)</f>
        <v>4</v>
      </c>
      <c r="Z11" s="87">
        <v>12</v>
      </c>
      <c r="AA11" s="85">
        <f>(2*G11-13)/COS(W$8*PI()/180)+30</f>
        <v>399.59359640639963</v>
      </c>
      <c r="AB11" s="88">
        <f>(Y11+1)*2</f>
        <v>10</v>
      </c>
      <c r="AC11" s="89">
        <f>AA11*AB11/100*((Z11/100)^2/4*PI()*7850/100)</f>
        <v>35.476482272764244</v>
      </c>
    </row>
    <row r="12" spans="2:29" ht="30" customHeight="1" thickBot="1" x14ac:dyDescent="0.2"/>
    <row r="13" spans="2:29" ht="21" customHeight="1" x14ac:dyDescent="0.15">
      <c r="C13" s="156" t="s">
        <v>57</v>
      </c>
      <c r="D13" s="158" t="s">
        <v>1</v>
      </c>
      <c r="E13" s="158" t="s">
        <v>40</v>
      </c>
      <c r="F13" s="158" t="s">
        <v>41</v>
      </c>
      <c r="G13" s="164" t="s">
        <v>9</v>
      </c>
      <c r="H13" s="165"/>
      <c r="I13" s="160" t="s">
        <v>47</v>
      </c>
      <c r="J13" s="161"/>
      <c r="K13" s="161"/>
      <c r="L13" s="161"/>
      <c r="M13" s="161"/>
      <c r="N13" s="161"/>
      <c r="O13" s="162"/>
      <c r="P13" s="160" t="s">
        <v>48</v>
      </c>
      <c r="Q13" s="161"/>
      <c r="R13" s="161"/>
      <c r="S13" s="161"/>
      <c r="T13" s="161"/>
      <c r="U13" s="161"/>
      <c r="V13" s="162"/>
      <c r="W13" s="169" t="s">
        <v>51</v>
      </c>
      <c r="X13" s="170"/>
      <c r="Y13" s="170"/>
      <c r="Z13" s="170"/>
      <c r="AA13" s="170"/>
      <c r="AB13" s="170"/>
      <c r="AC13" s="171"/>
    </row>
    <row r="14" spans="2:29" ht="30" customHeight="1" x14ac:dyDescent="0.15">
      <c r="C14" s="157"/>
      <c r="D14" s="159"/>
      <c r="E14" s="159"/>
      <c r="F14" s="159"/>
      <c r="G14" s="166"/>
      <c r="H14" s="167"/>
      <c r="I14" s="159" t="s">
        <v>0</v>
      </c>
      <c r="J14" s="159"/>
      <c r="K14" s="159"/>
      <c r="L14" s="168" t="s">
        <v>8</v>
      </c>
      <c r="M14" s="168"/>
      <c r="N14" s="168"/>
      <c r="O14" s="168"/>
      <c r="P14" s="159" t="s">
        <v>0</v>
      </c>
      <c r="Q14" s="159"/>
      <c r="R14" s="159"/>
      <c r="S14" s="168" t="s">
        <v>8</v>
      </c>
      <c r="T14" s="168"/>
      <c r="U14" s="168"/>
      <c r="V14" s="168"/>
      <c r="W14" s="159" t="s">
        <v>0</v>
      </c>
      <c r="X14" s="159"/>
      <c r="Y14" s="159"/>
      <c r="Z14" s="168" t="s">
        <v>8</v>
      </c>
      <c r="AA14" s="168"/>
      <c r="AB14" s="168"/>
      <c r="AC14" s="172"/>
    </row>
    <row r="15" spans="2:29" ht="30" customHeight="1" x14ac:dyDescent="0.15">
      <c r="C15" s="157"/>
      <c r="D15" s="159"/>
      <c r="E15" s="159"/>
      <c r="F15" s="159"/>
      <c r="G15" s="153" t="s">
        <v>2</v>
      </c>
      <c r="H15" s="173" t="s">
        <v>10</v>
      </c>
      <c r="I15" s="100" t="s">
        <v>54</v>
      </c>
      <c r="J15" s="163" t="s">
        <v>11</v>
      </c>
      <c r="K15" s="100" t="s">
        <v>69</v>
      </c>
      <c r="L15" s="180" t="s">
        <v>68</v>
      </c>
      <c r="M15" s="103"/>
      <c r="N15" s="103"/>
      <c r="O15" s="103"/>
      <c r="P15" s="100" t="s">
        <v>54</v>
      </c>
      <c r="Q15" s="163" t="s">
        <v>12</v>
      </c>
      <c r="R15" s="100" t="s">
        <v>69</v>
      </c>
      <c r="S15" s="180" t="s">
        <v>68</v>
      </c>
      <c r="T15" s="103"/>
      <c r="U15" s="103"/>
      <c r="V15" s="103"/>
      <c r="W15" s="100" t="s">
        <v>54</v>
      </c>
      <c r="X15" s="163" t="s">
        <v>12</v>
      </c>
      <c r="Y15" s="100" t="s">
        <v>69</v>
      </c>
      <c r="Z15" s="180" t="s">
        <v>68</v>
      </c>
      <c r="AA15" s="103"/>
      <c r="AB15" s="103"/>
      <c r="AC15" s="103"/>
    </row>
    <row r="16" spans="2:29" ht="48" customHeight="1" x14ac:dyDescent="0.15">
      <c r="C16" s="96"/>
      <c r="D16" s="98"/>
      <c r="E16" s="98"/>
      <c r="F16" s="98"/>
      <c r="G16" s="153"/>
      <c r="H16" s="173"/>
      <c r="I16" s="100"/>
      <c r="J16" s="163"/>
      <c r="K16" s="98"/>
      <c r="L16" s="50" t="s">
        <v>3</v>
      </c>
      <c r="M16" s="37" t="s">
        <v>4</v>
      </c>
      <c r="N16" s="50" t="s">
        <v>5</v>
      </c>
      <c r="O16" s="50" t="s">
        <v>6</v>
      </c>
      <c r="P16" s="100"/>
      <c r="Q16" s="163"/>
      <c r="R16" s="98"/>
      <c r="S16" s="50" t="s">
        <v>3</v>
      </c>
      <c r="T16" s="37" t="s">
        <v>4</v>
      </c>
      <c r="U16" s="50" t="s">
        <v>5</v>
      </c>
      <c r="V16" s="50" t="s">
        <v>6</v>
      </c>
      <c r="W16" s="100"/>
      <c r="X16" s="163"/>
      <c r="Y16" s="98"/>
      <c r="Z16" s="50" t="s">
        <v>3</v>
      </c>
      <c r="AA16" s="37" t="s">
        <v>4</v>
      </c>
      <c r="AB16" s="50" t="s">
        <v>5</v>
      </c>
      <c r="AC16" s="66" t="s">
        <v>6</v>
      </c>
    </row>
    <row r="17" spans="3:29" ht="30" customHeight="1" x14ac:dyDescent="0.15">
      <c r="C17" s="138">
        <v>1.9</v>
      </c>
      <c r="D17" s="140">
        <v>1.5</v>
      </c>
      <c r="E17" s="140">
        <v>1.5</v>
      </c>
      <c r="F17" s="71" t="s">
        <v>72</v>
      </c>
      <c r="G17" s="67">
        <v>145</v>
      </c>
      <c r="H17" s="67"/>
      <c r="I17" s="142">
        <v>20</v>
      </c>
      <c r="J17" s="38">
        <f>2*G17*TAN(I$17*PI()/180)</f>
        <v>105.55136793719868</v>
      </c>
      <c r="K17" s="52">
        <f>INT((J17-10)/20)</f>
        <v>4</v>
      </c>
      <c r="L17" s="75">
        <v>12</v>
      </c>
      <c r="M17" s="38">
        <f>(2*G17-13)/COS(I$17*PI()/180)+30</f>
        <v>324.77724297582768</v>
      </c>
      <c r="N17" s="68">
        <f>(K17+1)*2</f>
        <v>10</v>
      </c>
      <c r="O17" s="55">
        <f>M17*N17/100*((L17/100)^2/4*PI()*7850/100)</f>
        <v>28.83418104456057</v>
      </c>
      <c r="P17" s="142">
        <v>25</v>
      </c>
      <c r="Q17" s="38">
        <f>2*G17*TAN(P$17*PI()/180)</f>
        <v>135.22922086494958</v>
      </c>
      <c r="R17" s="52">
        <f>INT((Q17-10)/20)</f>
        <v>6</v>
      </c>
      <c r="S17" s="75">
        <v>12</v>
      </c>
      <c r="T17" s="38">
        <f>(2*G17-13)/COS(P$17*PI()/180)+30</f>
        <v>335.6356835526102</v>
      </c>
      <c r="U17" s="68">
        <f>(R17+1)*2</f>
        <v>14</v>
      </c>
      <c r="V17" s="55">
        <f>T17*U17/100*((S17/100)^2/4*PI()*7850/100)</f>
        <v>41.717492168647823</v>
      </c>
      <c r="W17" s="142">
        <v>30</v>
      </c>
      <c r="X17" s="38">
        <f>2*G17*TAN(W$17*PI()/180)</f>
        <v>167.43157806499147</v>
      </c>
      <c r="Y17" s="52">
        <f>INT((X17-10)/20)</f>
        <v>7</v>
      </c>
      <c r="Z17" s="75">
        <v>12</v>
      </c>
      <c r="AA17" s="38">
        <f>(2*G17-13)/COS(W$17*PI()/180)+30</f>
        <v>349.85204913105264</v>
      </c>
      <c r="AB17" s="68">
        <f>(Y17+1)*2</f>
        <v>16</v>
      </c>
      <c r="AC17" s="55">
        <f>AA17*AB17/100*((Z17/100)^2/4*PI()*7850/100)</f>
        <v>49.696572240222253</v>
      </c>
    </row>
    <row r="18" spans="3:29" ht="30" customHeight="1" x14ac:dyDescent="0.15">
      <c r="C18" s="175"/>
      <c r="D18" s="176"/>
      <c r="E18" s="176"/>
      <c r="F18" s="81" t="s">
        <v>35</v>
      </c>
      <c r="G18" s="82">
        <v>175</v>
      </c>
      <c r="H18" s="82"/>
      <c r="I18" s="177"/>
      <c r="J18" s="38">
        <f>2*G18*TAN(I$17*PI()/180)</f>
        <v>127.38958199317082</v>
      </c>
      <c r="K18" s="52">
        <f>INT((J18-10)/20)</f>
        <v>5</v>
      </c>
      <c r="L18" s="75">
        <v>12</v>
      </c>
      <c r="M18" s="38">
        <f>(2*G18-13)/COS(I$17*PI()/180)+30</f>
        <v>388.62790932438236</v>
      </c>
      <c r="N18" s="68">
        <f>(K18+1)*2</f>
        <v>12</v>
      </c>
      <c r="O18" s="55">
        <f>M18*N18/100*((L18/100)^2/4*PI()*7850/100)</f>
        <v>41.403519755584568</v>
      </c>
      <c r="P18" s="177"/>
      <c r="Q18" s="38">
        <f>2*G18*TAN(P$17*PI()/180)</f>
        <v>163.2076803542495</v>
      </c>
      <c r="R18" s="52">
        <f>INT((Q18-10)/20)</f>
        <v>7</v>
      </c>
      <c r="S18" s="75">
        <v>12</v>
      </c>
      <c r="T18" s="38">
        <f>(2*G18-13)/COS(P$17*PI()/180)+30</f>
        <v>401.83835869035971</v>
      </c>
      <c r="U18" s="68">
        <f>(R18+1)*2</f>
        <v>16</v>
      </c>
      <c r="V18" s="55">
        <f>T18*U18/100*((S18/100)^2/4*PI()*7850/100)</f>
        <v>57.081240687737555</v>
      </c>
      <c r="W18" s="177"/>
      <c r="X18" s="38">
        <f>2*G18*TAN(W$17*PI()/180)</f>
        <v>202.072594216369</v>
      </c>
      <c r="Y18" s="52">
        <f>INT((X18-10)/20)</f>
        <v>9</v>
      </c>
      <c r="Z18" s="75">
        <v>12</v>
      </c>
      <c r="AA18" s="38">
        <f>(2*G18-13)/COS(W$17*PI()/180)+30</f>
        <v>419.13408143380775</v>
      </c>
      <c r="AB18" s="68">
        <f>(Y18+1)*2</f>
        <v>20</v>
      </c>
      <c r="AC18" s="55">
        <f>AA18*AB18/100*((Z18/100)^2/4*PI()*7850/100)</f>
        <v>74.422628108259971</v>
      </c>
    </row>
    <row r="19" spans="3:29" ht="30" customHeight="1" x14ac:dyDescent="0.15">
      <c r="C19" s="175"/>
      <c r="D19" s="176"/>
      <c r="E19" s="176"/>
      <c r="F19" s="81" t="s">
        <v>71</v>
      </c>
      <c r="G19" s="92">
        <v>185</v>
      </c>
      <c r="H19" s="92"/>
      <c r="I19" s="177"/>
      <c r="J19" s="38">
        <f>2*G19*TAN(I$17*PI()/180)</f>
        <v>134.66898667849486</v>
      </c>
      <c r="K19" s="52">
        <f>INT((J19-10)/20)</f>
        <v>6</v>
      </c>
      <c r="L19" s="75">
        <v>12</v>
      </c>
      <c r="M19" s="38">
        <f>(2*G19-13)/COS(I$17*PI()/180)+30</f>
        <v>409.9114647739006</v>
      </c>
      <c r="N19" s="68">
        <f>(K19+1)*2</f>
        <v>14</v>
      </c>
      <c r="O19" s="55">
        <f>M19*N19/100*((L19/100)^2/4*PI()*7850/100)</f>
        <v>50.949524021225514</v>
      </c>
      <c r="P19" s="177"/>
      <c r="Q19" s="38">
        <f>2*G19*TAN(P$17*PI()/180)</f>
        <v>172.53383351734948</v>
      </c>
      <c r="R19" s="52">
        <f>INT((Q19-10)/20)</f>
        <v>8</v>
      </c>
      <c r="S19" s="75">
        <v>12</v>
      </c>
      <c r="T19" s="38">
        <f>(2*G19-13)/COS(P$17*PI()/180)+30</f>
        <v>423.90591706960959</v>
      </c>
      <c r="U19" s="68">
        <f>(R19+1)*2</f>
        <v>18</v>
      </c>
      <c r="V19" s="55">
        <f>T19*U19/100*((S19/100)^2/4*PI()*7850/100)</f>
        <v>67.742935816471558</v>
      </c>
      <c r="W19" s="177"/>
      <c r="X19" s="38">
        <f>2*G19*TAN(W$17*PI()/180)</f>
        <v>213.61959960016151</v>
      </c>
      <c r="Y19" s="52">
        <f>INT((X19-10)/20)</f>
        <v>10</v>
      </c>
      <c r="Z19" s="75">
        <v>12</v>
      </c>
      <c r="AA19" s="38">
        <f>(2*G19-13)/COS(W$17*PI()/180)+30</f>
        <v>442.22809220139277</v>
      </c>
      <c r="AB19" s="68">
        <f>(Y19+1)*2</f>
        <v>22</v>
      </c>
      <c r="AC19" s="55">
        <f>AA19*AB19/100*((Z19/100)^2/4*PI()*7850/100)</f>
        <v>86.375592282012747</v>
      </c>
    </row>
    <row r="20" spans="3:29" s="90" customFormat="1" ht="30" customHeight="1" thickBot="1" x14ac:dyDescent="0.2">
      <c r="C20" s="139"/>
      <c r="D20" s="141"/>
      <c r="E20" s="141"/>
      <c r="F20" s="83" t="s">
        <v>71</v>
      </c>
      <c r="G20" s="84">
        <v>185</v>
      </c>
      <c r="H20" s="84"/>
      <c r="I20" s="143"/>
      <c r="J20" s="85">
        <f>2*G20*TAN(I$17*PI()/180)</f>
        <v>134.66898667849486</v>
      </c>
      <c r="K20" s="86">
        <f>INT((J20-10)/20)</f>
        <v>6</v>
      </c>
      <c r="L20" s="87">
        <v>12</v>
      </c>
      <c r="M20" s="85">
        <f>(2*G20-13)/COS(I$17*PI()/180)+30</f>
        <v>409.9114647739006</v>
      </c>
      <c r="N20" s="88">
        <f>(K20+1)*2</f>
        <v>14</v>
      </c>
      <c r="O20" s="89">
        <f>M20*N20/100*((L20/100)^2/4*PI()*7850/100)</f>
        <v>50.949524021225514</v>
      </c>
      <c r="P20" s="143"/>
      <c r="Q20" s="85">
        <f>2*G20*TAN(P$17*PI()/180)</f>
        <v>172.53383351734948</v>
      </c>
      <c r="R20" s="86">
        <f>INT((Q20-10)/20)</f>
        <v>8</v>
      </c>
      <c r="S20" s="87">
        <v>12</v>
      </c>
      <c r="T20" s="85">
        <f>(2*G20-13)/COS(P$17*PI()/180)+30</f>
        <v>423.90591706960959</v>
      </c>
      <c r="U20" s="88">
        <f>(R20+1)*2</f>
        <v>18</v>
      </c>
      <c r="V20" s="89">
        <f>T20*U20/100*((S20/100)^2/4*PI()*7850/100)</f>
        <v>67.742935816471558</v>
      </c>
      <c r="W20" s="143"/>
      <c r="X20" s="85">
        <f>2*G20*TAN(W$17*PI()/180)</f>
        <v>213.61959960016151</v>
      </c>
      <c r="Y20" s="86">
        <f>INT((X20-10)/20)</f>
        <v>10</v>
      </c>
      <c r="Z20" s="87">
        <v>12</v>
      </c>
      <c r="AA20" s="85">
        <f>(2*G20-13)/COS(W$17*PI()/180)+30</f>
        <v>442.22809220139277</v>
      </c>
      <c r="AB20" s="88">
        <f>(Y20+1)*2</f>
        <v>22</v>
      </c>
      <c r="AC20" s="89">
        <f>AA20*AB20/100*((Z20/100)^2/4*PI()*7850/100)</f>
        <v>86.375592282012747</v>
      </c>
    </row>
    <row r="21" spans="3:29" ht="30" customHeight="1" thickBot="1" x14ac:dyDescent="0.2"/>
    <row r="22" spans="3:29" ht="21" customHeight="1" x14ac:dyDescent="0.15">
      <c r="C22" s="156" t="s">
        <v>57</v>
      </c>
      <c r="D22" s="158" t="s">
        <v>1</v>
      </c>
      <c r="E22" s="158" t="s">
        <v>40</v>
      </c>
      <c r="F22" s="158" t="s">
        <v>41</v>
      </c>
      <c r="G22" s="164" t="s">
        <v>9</v>
      </c>
      <c r="H22" s="165"/>
      <c r="I22" s="160" t="s">
        <v>45</v>
      </c>
      <c r="J22" s="161"/>
      <c r="K22" s="161"/>
      <c r="L22" s="161"/>
      <c r="M22" s="161"/>
      <c r="N22" s="161"/>
      <c r="O22" s="162"/>
      <c r="P22" s="160" t="s">
        <v>46</v>
      </c>
      <c r="Q22" s="161"/>
      <c r="R22" s="161"/>
      <c r="S22" s="161"/>
      <c r="T22" s="161"/>
      <c r="U22" s="161"/>
      <c r="V22" s="162"/>
      <c r="W22" s="169" t="s">
        <v>52</v>
      </c>
      <c r="X22" s="170"/>
      <c r="Y22" s="170"/>
      <c r="Z22" s="170"/>
      <c r="AA22" s="170"/>
      <c r="AB22" s="170"/>
      <c r="AC22" s="171"/>
    </row>
    <row r="23" spans="3:29" ht="30" customHeight="1" x14ac:dyDescent="0.15">
      <c r="C23" s="157"/>
      <c r="D23" s="159"/>
      <c r="E23" s="159"/>
      <c r="F23" s="159"/>
      <c r="G23" s="166"/>
      <c r="H23" s="167"/>
      <c r="I23" s="159" t="s">
        <v>0</v>
      </c>
      <c r="J23" s="159"/>
      <c r="K23" s="159"/>
      <c r="L23" s="168" t="s">
        <v>8</v>
      </c>
      <c r="M23" s="168"/>
      <c r="N23" s="168"/>
      <c r="O23" s="168"/>
      <c r="P23" s="159" t="s">
        <v>0</v>
      </c>
      <c r="Q23" s="159"/>
      <c r="R23" s="159"/>
      <c r="S23" s="168" t="s">
        <v>8</v>
      </c>
      <c r="T23" s="168"/>
      <c r="U23" s="168"/>
      <c r="V23" s="168"/>
      <c r="W23" s="159" t="s">
        <v>0</v>
      </c>
      <c r="X23" s="159"/>
      <c r="Y23" s="159"/>
      <c r="Z23" s="168" t="s">
        <v>8</v>
      </c>
      <c r="AA23" s="168"/>
      <c r="AB23" s="168"/>
      <c r="AC23" s="172"/>
    </row>
    <row r="24" spans="3:29" ht="30" customHeight="1" x14ac:dyDescent="0.15">
      <c r="C24" s="157"/>
      <c r="D24" s="159"/>
      <c r="E24" s="159"/>
      <c r="F24" s="159"/>
      <c r="G24" s="153" t="s">
        <v>2</v>
      </c>
      <c r="H24" s="173" t="s">
        <v>10</v>
      </c>
      <c r="I24" s="100" t="s">
        <v>54</v>
      </c>
      <c r="J24" s="163" t="s">
        <v>11</v>
      </c>
      <c r="K24" s="100" t="s">
        <v>69</v>
      </c>
      <c r="L24" s="180" t="s">
        <v>68</v>
      </c>
      <c r="M24" s="103"/>
      <c r="N24" s="103"/>
      <c r="O24" s="103"/>
      <c r="P24" s="100" t="s">
        <v>54</v>
      </c>
      <c r="Q24" s="163" t="s">
        <v>12</v>
      </c>
      <c r="R24" s="100" t="s">
        <v>69</v>
      </c>
      <c r="S24" s="180" t="s">
        <v>68</v>
      </c>
      <c r="T24" s="103"/>
      <c r="U24" s="103"/>
      <c r="V24" s="103"/>
      <c r="W24" s="100" t="s">
        <v>54</v>
      </c>
      <c r="X24" s="163" t="s">
        <v>12</v>
      </c>
      <c r="Y24" s="100" t="s">
        <v>69</v>
      </c>
      <c r="Z24" s="180" t="s">
        <v>68</v>
      </c>
      <c r="AA24" s="103"/>
      <c r="AB24" s="103"/>
      <c r="AC24" s="103"/>
    </row>
    <row r="25" spans="3:29" ht="48" customHeight="1" x14ac:dyDescent="0.15">
      <c r="C25" s="96"/>
      <c r="D25" s="98"/>
      <c r="E25" s="98"/>
      <c r="F25" s="98"/>
      <c r="G25" s="153"/>
      <c r="H25" s="173"/>
      <c r="I25" s="100"/>
      <c r="J25" s="163"/>
      <c r="K25" s="98"/>
      <c r="L25" s="50" t="s">
        <v>3</v>
      </c>
      <c r="M25" s="37" t="s">
        <v>4</v>
      </c>
      <c r="N25" s="50" t="s">
        <v>5</v>
      </c>
      <c r="O25" s="50" t="s">
        <v>6</v>
      </c>
      <c r="P25" s="100"/>
      <c r="Q25" s="163"/>
      <c r="R25" s="98"/>
      <c r="S25" s="50" t="s">
        <v>3</v>
      </c>
      <c r="T25" s="37" t="s">
        <v>4</v>
      </c>
      <c r="U25" s="50" t="s">
        <v>5</v>
      </c>
      <c r="V25" s="50" t="s">
        <v>6</v>
      </c>
      <c r="W25" s="100"/>
      <c r="X25" s="163"/>
      <c r="Y25" s="98"/>
      <c r="Z25" s="50" t="s">
        <v>3</v>
      </c>
      <c r="AA25" s="37" t="s">
        <v>4</v>
      </c>
      <c r="AB25" s="50" t="s">
        <v>5</v>
      </c>
      <c r="AC25" s="66" t="s">
        <v>6</v>
      </c>
    </row>
    <row r="26" spans="3:29" ht="30" customHeight="1" x14ac:dyDescent="0.15">
      <c r="C26" s="138">
        <v>1.9</v>
      </c>
      <c r="D26" s="140">
        <v>1.5</v>
      </c>
      <c r="E26" s="140">
        <v>1.5</v>
      </c>
      <c r="F26" s="71" t="s">
        <v>72</v>
      </c>
      <c r="G26" s="67">
        <v>145</v>
      </c>
      <c r="H26" s="67"/>
      <c r="I26" s="142">
        <v>35</v>
      </c>
      <c r="J26" s="38">
        <f>2*G26*TAN(I$26*PI()/180)</f>
        <v>203.06018608081581</v>
      </c>
      <c r="K26" s="52">
        <f>INT((J26-10)/20)</f>
        <v>9</v>
      </c>
      <c r="L26" s="75">
        <v>12</v>
      </c>
      <c r="M26" s="38">
        <f>(2*G26-13)/COS(I$26*PI()/180)+30</f>
        <v>368.15456108692331</v>
      </c>
      <c r="N26" s="68">
        <f>(K26+1)*2</f>
        <v>20</v>
      </c>
      <c r="O26" s="55">
        <f>M26*N26/100*((L26/100)^2/4*PI()*7850/100)</f>
        <v>65.370560877328217</v>
      </c>
      <c r="P26" s="142">
        <v>40</v>
      </c>
      <c r="Q26" s="38">
        <f>2*G26*TAN(P$26*PI()/180)</f>
        <v>243.33889304141118</v>
      </c>
      <c r="R26" s="52">
        <f>INT((Q26-10)/20)</f>
        <v>11</v>
      </c>
      <c r="S26" s="75">
        <v>12</v>
      </c>
      <c r="T26" s="38">
        <f>(2*G26-13)/COS(P$26*PI()/180)+30</f>
        <v>391.59781914504117</v>
      </c>
      <c r="U26" s="68">
        <f>(R26+1)*2</f>
        <v>24</v>
      </c>
      <c r="V26" s="55">
        <f>T26*U26/100*((S26/100)^2/4*PI()*7850/100)</f>
        <v>83.439854175178837</v>
      </c>
      <c r="W26" s="142">
        <v>45</v>
      </c>
      <c r="X26" s="38">
        <f>2*G26*TAN(W$26*PI()/180)</f>
        <v>289.99999999999994</v>
      </c>
      <c r="Y26" s="52">
        <f>INT((X26-10)/20)</f>
        <v>14</v>
      </c>
      <c r="Z26" s="75">
        <v>12</v>
      </c>
      <c r="AA26" s="38">
        <f>(2*G26-13)/COS(W$26*PI()/180)+30</f>
        <v>421.73715677734731</v>
      </c>
      <c r="AB26" s="68">
        <f>(Y26+1)*2</f>
        <v>30</v>
      </c>
      <c r="AC26" s="55">
        <f>AA26*AB26/100*((Z26/100)^2/4*PI()*7850/100)</f>
        <v>112.32725624782763</v>
      </c>
    </row>
    <row r="27" spans="3:29" ht="30" customHeight="1" x14ac:dyDescent="0.15">
      <c r="C27" s="175"/>
      <c r="D27" s="176"/>
      <c r="E27" s="176"/>
      <c r="F27" s="81" t="s">
        <v>35</v>
      </c>
      <c r="G27" s="82">
        <v>175</v>
      </c>
      <c r="H27" s="82"/>
      <c r="I27" s="177"/>
      <c r="J27" s="38">
        <f>2*G27*TAN(I$26*PI()/180)</f>
        <v>245.07263837339841</v>
      </c>
      <c r="K27" s="52">
        <f>INT((J27-10)/20)</f>
        <v>11</v>
      </c>
      <c r="L27" s="75">
        <v>12</v>
      </c>
      <c r="M27" s="38">
        <f>(2*G27-13)/COS(I$26*PI()/180)+30</f>
        <v>441.40103641261067</v>
      </c>
      <c r="N27" s="68">
        <f>(K27+1)*2</f>
        <v>24</v>
      </c>
      <c r="O27" s="55">
        <f>M27*N27/100*((L27/100)^2/4*PI()*7850/100)</f>
        <v>94.051693626515501</v>
      </c>
      <c r="P27" s="177"/>
      <c r="Q27" s="38">
        <f>2*G27*TAN(P$26*PI()/180)</f>
        <v>293.68487091204798</v>
      </c>
      <c r="R27" s="52">
        <f>INT((Q27-10)/20)</f>
        <v>14</v>
      </c>
      <c r="S27" s="75">
        <v>12</v>
      </c>
      <c r="T27" s="38">
        <f>(2*G27-13)/COS(P$26*PI()/180)+30</f>
        <v>469.9222565049779</v>
      </c>
      <c r="U27" s="68">
        <f>(R27+1)*2</f>
        <v>30</v>
      </c>
      <c r="V27" s="55">
        <f>T27*U27/100*((S27/100)^2/4*PI()*7850/100)</f>
        <v>125.16107929958727</v>
      </c>
      <c r="W27" s="177"/>
      <c r="X27" s="38">
        <f>2*G27*TAN(W$26*PI()/180)</f>
        <v>349.99999999999994</v>
      </c>
      <c r="Y27" s="52">
        <f>INT((X27-10)/20)</f>
        <v>17</v>
      </c>
      <c r="Z27" s="75">
        <v>12</v>
      </c>
      <c r="AA27" s="38">
        <f>(2*G27-13)/COS(W$26*PI()/180)+30</f>
        <v>506.58997051973301</v>
      </c>
      <c r="AB27" s="68">
        <f>(Y27+1)*2</f>
        <v>36</v>
      </c>
      <c r="AC27" s="55">
        <f>AA27*AB27/100*((Z27/100)^2/4*PI()*7850/100)</f>
        <v>161.91277581318195</v>
      </c>
    </row>
    <row r="28" spans="3:29" ht="30" customHeight="1" x14ac:dyDescent="0.15">
      <c r="C28" s="175"/>
      <c r="D28" s="176"/>
      <c r="E28" s="176"/>
      <c r="F28" s="81" t="s">
        <v>71</v>
      </c>
      <c r="G28" s="92">
        <v>185</v>
      </c>
      <c r="H28" s="92"/>
      <c r="I28" s="177"/>
      <c r="J28" s="38">
        <f>2*G28*TAN(I$26*PI()/180)</f>
        <v>259.07678913759258</v>
      </c>
      <c r="K28" s="52">
        <f>INT((J28-10)/20)</f>
        <v>12</v>
      </c>
      <c r="L28" s="75">
        <v>12</v>
      </c>
      <c r="M28" s="38">
        <f>(2*G28-13)/COS(I$26*PI()/180)+30</f>
        <v>465.81652818783982</v>
      </c>
      <c r="N28" s="68">
        <f>(K28+1)*2</f>
        <v>26</v>
      </c>
      <c r="O28" s="55">
        <f>M28*N28/100*((L28/100)^2/4*PI()*7850/100)</f>
        <v>107.52520330256907</v>
      </c>
      <c r="P28" s="177"/>
      <c r="Q28" s="38">
        <f>2*G28*TAN(P$26*PI()/180)</f>
        <v>310.46686353559357</v>
      </c>
      <c r="R28" s="52">
        <f>INT((Q28-10)/20)</f>
        <v>15</v>
      </c>
      <c r="S28" s="75">
        <v>12</v>
      </c>
      <c r="T28" s="38">
        <f>(2*G28-13)/COS(P$26*PI()/180)+30</f>
        <v>496.03040229162349</v>
      </c>
      <c r="U28" s="68">
        <f>(R28+1)*2</f>
        <v>32</v>
      </c>
      <c r="V28" s="55">
        <f>T28*U28/100*((S28/100)^2/4*PI()*7850/100)</f>
        <v>140.92248870377796</v>
      </c>
      <c r="W28" s="177"/>
      <c r="X28" s="38">
        <f>2*G28*TAN(W$26*PI()/180)</f>
        <v>369.99999999999994</v>
      </c>
      <c r="Y28" s="52">
        <f>INT((X28-10)/20)</f>
        <v>18</v>
      </c>
      <c r="Z28" s="75">
        <v>12</v>
      </c>
      <c r="AA28" s="38">
        <f>(2*G28-13)/COS(W$26*PI()/180)+30</f>
        <v>534.87424176719492</v>
      </c>
      <c r="AB28" s="68">
        <f>(Y28+1)*2</f>
        <v>38</v>
      </c>
      <c r="AC28" s="55">
        <f>AA28*AB28/100*((Z28/100)^2/4*PI()*7850/100)</f>
        <v>180.45017628428437</v>
      </c>
    </row>
    <row r="29" spans="3:29" s="90" customFormat="1" ht="30" customHeight="1" thickBot="1" x14ac:dyDescent="0.2">
      <c r="C29" s="139"/>
      <c r="D29" s="141"/>
      <c r="E29" s="141"/>
      <c r="F29" s="83" t="s">
        <v>71</v>
      </c>
      <c r="G29" s="84">
        <v>185</v>
      </c>
      <c r="H29" s="84"/>
      <c r="I29" s="143"/>
      <c r="J29" s="85">
        <f>2*G29*TAN(I$26*PI()/180)</f>
        <v>259.07678913759258</v>
      </c>
      <c r="K29" s="86">
        <f>INT((J29-10)/20)</f>
        <v>12</v>
      </c>
      <c r="L29" s="87">
        <v>12</v>
      </c>
      <c r="M29" s="85">
        <f>(2*G29-13)/COS(I$26*PI()/180)+30</f>
        <v>465.81652818783982</v>
      </c>
      <c r="N29" s="88">
        <f>(K29+1)*2</f>
        <v>26</v>
      </c>
      <c r="O29" s="89">
        <f>M29*N29/100*((L29/100)^2/4*PI()*7850/100)</f>
        <v>107.52520330256907</v>
      </c>
      <c r="P29" s="143"/>
      <c r="Q29" s="85">
        <f>2*G29*TAN(P$26*PI()/180)</f>
        <v>310.46686353559357</v>
      </c>
      <c r="R29" s="86">
        <f>INT((Q29-10)/20)</f>
        <v>15</v>
      </c>
      <c r="S29" s="87">
        <v>12</v>
      </c>
      <c r="T29" s="85">
        <f>(2*G29-13)/COS(P$26*PI()/180)+30</f>
        <v>496.03040229162349</v>
      </c>
      <c r="U29" s="88">
        <f>(R29+1)*2</f>
        <v>32</v>
      </c>
      <c r="V29" s="89">
        <f>T29*U29/100*((S29/100)^2/4*PI()*7850/100)</f>
        <v>140.92248870377796</v>
      </c>
      <c r="W29" s="143"/>
      <c r="X29" s="85">
        <f>2*G29*TAN(W$26*PI()/180)</f>
        <v>369.99999999999994</v>
      </c>
      <c r="Y29" s="86">
        <f>INT((X29-10)/20)</f>
        <v>18</v>
      </c>
      <c r="Z29" s="87">
        <v>12</v>
      </c>
      <c r="AA29" s="85">
        <f>(2*G29-13)/COS(W$26*PI()/180)+30</f>
        <v>534.87424176719492</v>
      </c>
      <c r="AB29" s="88">
        <f>(Y29+1)*2</f>
        <v>38</v>
      </c>
      <c r="AC29" s="89">
        <f>AA29*AB29/100*((Z29/100)^2/4*PI()*7850/100)</f>
        <v>180.45017628428437</v>
      </c>
    </row>
  </sheetData>
  <mergeCells count="106">
    <mergeCell ref="C2:AC2"/>
    <mergeCell ref="B3:B11"/>
    <mergeCell ref="C3:D3"/>
    <mergeCell ref="F3:K3"/>
    <mergeCell ref="C4:C7"/>
    <mergeCell ref="D4:D7"/>
    <mergeCell ref="E4:E7"/>
    <mergeCell ref="F4:F7"/>
    <mergeCell ref="G4:H5"/>
    <mergeCell ref="I4:O4"/>
    <mergeCell ref="P4:V4"/>
    <mergeCell ref="W4:AC4"/>
    <mergeCell ref="I5:K5"/>
    <mergeCell ref="L5:O5"/>
    <mergeCell ref="P5:R5"/>
    <mergeCell ref="S5:V5"/>
    <mergeCell ref="W5:Y5"/>
    <mergeCell ref="Z5:AC5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Y6:Y7"/>
    <mergeCell ref="Z6:AC6"/>
    <mergeCell ref="C8:C11"/>
    <mergeCell ref="D8:D11"/>
    <mergeCell ref="E8:E11"/>
    <mergeCell ref="I8:I11"/>
    <mergeCell ref="P8:P11"/>
    <mergeCell ref="W8:W11"/>
    <mergeCell ref="P6:P7"/>
    <mergeCell ref="Q6:Q7"/>
    <mergeCell ref="C13:C16"/>
    <mergeCell ref="D13:D16"/>
    <mergeCell ref="E13:E16"/>
    <mergeCell ref="F13:F16"/>
    <mergeCell ref="G13:H14"/>
    <mergeCell ref="I13:O13"/>
    <mergeCell ref="G15:G16"/>
    <mergeCell ref="H15:H16"/>
    <mergeCell ref="I15:I16"/>
    <mergeCell ref="J15:J16"/>
    <mergeCell ref="P13:V13"/>
    <mergeCell ref="W13:AC13"/>
    <mergeCell ref="I14:K14"/>
    <mergeCell ref="L14:O14"/>
    <mergeCell ref="P14:R14"/>
    <mergeCell ref="S14:V14"/>
    <mergeCell ref="W14:Y14"/>
    <mergeCell ref="Z14:AC14"/>
    <mergeCell ref="K15:K16"/>
    <mergeCell ref="L15:O15"/>
    <mergeCell ref="P15:P16"/>
    <mergeCell ref="Q15:Q16"/>
    <mergeCell ref="R15:R16"/>
    <mergeCell ref="S15:V15"/>
    <mergeCell ref="W15:W16"/>
    <mergeCell ref="X15:X16"/>
    <mergeCell ref="Y15:Y16"/>
    <mergeCell ref="Z15:AC15"/>
    <mergeCell ref="C17:C20"/>
    <mergeCell ref="D17:D20"/>
    <mergeCell ref="E17:E20"/>
    <mergeCell ref="I17:I20"/>
    <mergeCell ref="P17:P20"/>
    <mergeCell ref="W17:W20"/>
    <mergeCell ref="C22:C25"/>
    <mergeCell ref="D22:D25"/>
    <mergeCell ref="E22:E25"/>
    <mergeCell ref="F22:F25"/>
    <mergeCell ref="G22:H23"/>
    <mergeCell ref="I22:O22"/>
    <mergeCell ref="G24:G25"/>
    <mergeCell ref="H24:H25"/>
    <mergeCell ref="I24:I25"/>
    <mergeCell ref="J24:J25"/>
    <mergeCell ref="P22:V22"/>
    <mergeCell ref="W22:AC22"/>
    <mergeCell ref="I23:K23"/>
    <mergeCell ref="L23:O23"/>
    <mergeCell ref="P23:R23"/>
    <mergeCell ref="S23:V23"/>
    <mergeCell ref="W23:Y23"/>
    <mergeCell ref="Z23:AC23"/>
    <mergeCell ref="K24:K25"/>
    <mergeCell ref="L24:O24"/>
    <mergeCell ref="P24:P25"/>
    <mergeCell ref="Q24:Q25"/>
    <mergeCell ref="R24:R25"/>
    <mergeCell ref="S24:V24"/>
    <mergeCell ref="W24:W25"/>
    <mergeCell ref="X24:X25"/>
    <mergeCell ref="Y24:Y25"/>
    <mergeCell ref="Z24:AC24"/>
    <mergeCell ref="C26:C29"/>
    <mergeCell ref="D26:D29"/>
    <mergeCell ref="E26:E29"/>
    <mergeCell ref="I26:I29"/>
    <mergeCell ref="P26:P29"/>
    <mergeCell ref="W26:W29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2021-12-15T09:16:19Z</dcterms:modified>
</cp:coreProperties>
</file>