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60" windowWidth="16935" windowHeight="637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A41" i="7"/>
  <c r="AA42" i="7"/>
  <c r="AA43" i="7"/>
  <c r="AB43" i="7"/>
  <c r="AC43" i="7" s="1"/>
  <c r="AA44" i="7"/>
  <c r="AA45" i="7"/>
  <c r="AC45" i="7" s="1"/>
  <c r="AA46" i="7"/>
  <c r="AA37" i="7"/>
  <c r="AA31" i="17"/>
  <c r="AC31" i="17" s="1"/>
  <c r="X31" i="17"/>
  <c r="Y31" i="17"/>
  <c r="AB31" i="17" s="1"/>
  <c r="T31" i="17"/>
  <c r="Q31" i="17"/>
  <c r="R31" i="17" s="1"/>
  <c r="U31" i="17" s="1"/>
  <c r="M31" i="17"/>
  <c r="N31" i="17"/>
  <c r="O31" i="17" s="1"/>
  <c r="J31" i="17"/>
  <c r="K31" i="17"/>
  <c r="AA21" i="17"/>
  <c r="X21" i="17"/>
  <c r="Y21" i="17" s="1"/>
  <c r="AB21" i="17" s="1"/>
  <c r="AC21" i="17" s="1"/>
  <c r="T21" i="17"/>
  <c r="Q21" i="17"/>
  <c r="R21" i="17"/>
  <c r="U21" i="17" s="1"/>
  <c r="V21" i="17" s="1"/>
  <c r="M21" i="17"/>
  <c r="J21" i="17"/>
  <c r="K21" i="17" s="1"/>
  <c r="N21" i="17" s="1"/>
  <c r="O21" i="17" s="1"/>
  <c r="AA11" i="17"/>
  <c r="X11" i="17"/>
  <c r="Y11" i="17"/>
  <c r="AB11" i="17" s="1"/>
  <c r="T11" i="17"/>
  <c r="Q11" i="17"/>
  <c r="R11" i="17" s="1"/>
  <c r="U11" i="17" s="1"/>
  <c r="V11" i="17" s="1"/>
  <c r="M11" i="17"/>
  <c r="O11" i="17" s="1"/>
  <c r="J11" i="17"/>
  <c r="K11" i="17" s="1"/>
  <c r="N11" i="17" s="1"/>
  <c r="AA34" i="15"/>
  <c r="AA35" i="15"/>
  <c r="AA36" i="15"/>
  <c r="AC36" i="15" s="1"/>
  <c r="AA37" i="15"/>
  <c r="AA38" i="15"/>
  <c r="X34" i="15"/>
  <c r="Y34" i="15"/>
  <c r="AB34" i="15" s="1"/>
  <c r="AC34" i="15" s="1"/>
  <c r="X35" i="15"/>
  <c r="Y35" i="15" s="1"/>
  <c r="AB35" i="15" s="1"/>
  <c r="X36" i="15"/>
  <c r="Y36" i="15"/>
  <c r="AB36" i="15"/>
  <c r="X37" i="15"/>
  <c r="Y37" i="15"/>
  <c r="AB37" i="15" s="1"/>
  <c r="AC37" i="15" s="1"/>
  <c r="X38" i="15"/>
  <c r="Y38" i="15"/>
  <c r="AB38" i="15" s="1"/>
  <c r="T34" i="15"/>
  <c r="T35" i="15"/>
  <c r="T36" i="15"/>
  <c r="T37" i="15"/>
  <c r="T38" i="15"/>
  <c r="Q34" i="15"/>
  <c r="R34" i="15" s="1"/>
  <c r="U34" i="15" s="1"/>
  <c r="Q35" i="15"/>
  <c r="R35" i="15" s="1"/>
  <c r="U35" i="15" s="1"/>
  <c r="V35" i="15" s="1"/>
  <c r="Q36" i="15"/>
  <c r="R36" i="15"/>
  <c r="U36" i="15"/>
  <c r="Q37" i="15"/>
  <c r="R37" i="15" s="1"/>
  <c r="U37" i="15" s="1"/>
  <c r="Q38" i="15"/>
  <c r="R38" i="15" s="1"/>
  <c r="U38" i="15" s="1"/>
  <c r="M34" i="15"/>
  <c r="M35" i="15"/>
  <c r="M36" i="15"/>
  <c r="O36" i="15" s="1"/>
  <c r="M37" i="15"/>
  <c r="M38" i="15"/>
  <c r="O38" i="15" s="1"/>
  <c r="J34" i="15"/>
  <c r="K34" i="15" s="1"/>
  <c r="N34" i="15" s="1"/>
  <c r="O34" i="15" s="1"/>
  <c r="J35" i="15"/>
  <c r="K35" i="15"/>
  <c r="N35" i="15" s="1"/>
  <c r="O35" i="15" s="1"/>
  <c r="J36" i="15"/>
  <c r="K36" i="15"/>
  <c r="N36" i="15"/>
  <c r="J37" i="15"/>
  <c r="K37" i="15"/>
  <c r="N37" i="15" s="1"/>
  <c r="O37" i="15" s="1"/>
  <c r="J38" i="15"/>
  <c r="K38" i="15" s="1"/>
  <c r="N38" i="15" s="1"/>
  <c r="AA22" i="15"/>
  <c r="AA23" i="15"/>
  <c r="AA24" i="15"/>
  <c r="AC24" i="15" s="1"/>
  <c r="AA25" i="15"/>
  <c r="AA26" i="15"/>
  <c r="X22" i="15"/>
  <c r="Y22" i="15"/>
  <c r="AB22" i="15" s="1"/>
  <c r="AC22" i="15" s="1"/>
  <c r="X23" i="15"/>
  <c r="Y23" i="15"/>
  <c r="AB23" i="15" s="1"/>
  <c r="AC23" i="15" s="1"/>
  <c r="X24" i="15"/>
  <c r="Y24" i="15"/>
  <c r="AB24" i="15" s="1"/>
  <c r="X25" i="15"/>
  <c r="Y25" i="15" s="1"/>
  <c r="AB25" i="15" s="1"/>
  <c r="AC25" i="15" s="1"/>
  <c r="X26" i="15"/>
  <c r="Y26" i="15"/>
  <c r="AB26" i="15" s="1"/>
  <c r="AC26" i="15" s="1"/>
  <c r="T22" i="15"/>
  <c r="T23" i="15"/>
  <c r="T24" i="15"/>
  <c r="T25" i="15"/>
  <c r="V25" i="15" s="1"/>
  <c r="T26" i="15"/>
  <c r="Q22" i="15"/>
  <c r="R22" i="15"/>
  <c r="U22" i="15" s="1"/>
  <c r="V22" i="15" s="1"/>
  <c r="Q23" i="15"/>
  <c r="R23" i="15"/>
  <c r="U23" i="15" s="1"/>
  <c r="V23" i="15" s="1"/>
  <c r="Q24" i="15"/>
  <c r="R24" i="15"/>
  <c r="U24" i="15"/>
  <c r="V24" i="15"/>
  <c r="Q25" i="15"/>
  <c r="R25" i="15"/>
  <c r="U25" i="15" s="1"/>
  <c r="Q26" i="15"/>
  <c r="R26" i="15"/>
  <c r="U26" i="15" s="1"/>
  <c r="M22" i="15"/>
  <c r="M23" i="15"/>
  <c r="O23" i="15" s="1"/>
  <c r="M24" i="15"/>
  <c r="M25" i="15"/>
  <c r="M26" i="15"/>
  <c r="J22" i="15"/>
  <c r="K22" i="15"/>
  <c r="N22" i="15" s="1"/>
  <c r="O22" i="15" s="1"/>
  <c r="J23" i="15"/>
  <c r="K23" i="15"/>
  <c r="N23" i="15" s="1"/>
  <c r="J24" i="15"/>
  <c r="K24" i="15"/>
  <c r="N24" i="15" s="1"/>
  <c r="O24" i="15" s="1"/>
  <c r="J25" i="15"/>
  <c r="K25" i="15" s="1"/>
  <c r="N25" i="15" s="1"/>
  <c r="O25" i="15" s="1"/>
  <c r="J26" i="15"/>
  <c r="K26" i="15"/>
  <c r="N26" i="15" s="1"/>
  <c r="AA10" i="15"/>
  <c r="AA11" i="15"/>
  <c r="AA12" i="15"/>
  <c r="AA13" i="15"/>
  <c r="AA14" i="15"/>
  <c r="AC14" i="15" s="1"/>
  <c r="X10" i="15"/>
  <c r="Y10" i="15"/>
  <c r="AB10" i="15" s="1"/>
  <c r="AC10" i="15" s="1"/>
  <c r="X11" i="15"/>
  <c r="Y11" i="15" s="1"/>
  <c r="AB11" i="15" s="1"/>
  <c r="X12" i="15"/>
  <c r="Y12" i="15"/>
  <c r="AB12" i="15"/>
  <c r="AC12" i="15"/>
  <c r="X13" i="15"/>
  <c r="Y13" i="15"/>
  <c r="AB13" i="15" s="1"/>
  <c r="AC13" i="15" s="1"/>
  <c r="X14" i="15"/>
  <c r="Y14" i="15"/>
  <c r="AB14" i="15" s="1"/>
  <c r="T10" i="15"/>
  <c r="T11" i="15"/>
  <c r="T12" i="15"/>
  <c r="V12" i="15" s="1"/>
  <c r="T13" i="15"/>
  <c r="V13" i="15" s="1"/>
  <c r="T14" i="15"/>
  <c r="Q10" i="15"/>
  <c r="R10" i="15" s="1"/>
  <c r="U10" i="15" s="1"/>
  <c r="V10" i="15" s="1"/>
  <c r="Q11" i="15"/>
  <c r="R11" i="15"/>
  <c r="U11" i="15" s="1"/>
  <c r="V11" i="15" s="1"/>
  <c r="Q12" i="15"/>
  <c r="R12" i="15"/>
  <c r="U12" i="15"/>
  <c r="Q13" i="15"/>
  <c r="R13" i="15"/>
  <c r="U13" i="15" s="1"/>
  <c r="Q14" i="15"/>
  <c r="R14" i="15"/>
  <c r="U14" i="15" s="1"/>
  <c r="V14" i="15" s="1"/>
  <c r="M10" i="15"/>
  <c r="O10" i="15" s="1"/>
  <c r="M11" i="15"/>
  <c r="O11" i="15" s="1"/>
  <c r="M12" i="15"/>
  <c r="O12" i="15" s="1"/>
  <c r="M13" i="15"/>
  <c r="O13" i="15" s="1"/>
  <c r="M14" i="15"/>
  <c r="J10" i="15"/>
  <c r="K10" i="15" s="1"/>
  <c r="N10" i="15" s="1"/>
  <c r="J11" i="15"/>
  <c r="K11" i="15" s="1"/>
  <c r="N11" i="15" s="1"/>
  <c r="J12" i="15"/>
  <c r="K12" i="15"/>
  <c r="N12" i="15"/>
  <c r="J13" i="15"/>
  <c r="K13" i="15" s="1"/>
  <c r="N13" i="15" s="1"/>
  <c r="J14" i="15"/>
  <c r="K14" i="15" s="1"/>
  <c r="N14" i="15" s="1"/>
  <c r="O14" i="15" s="1"/>
  <c r="AA29" i="17"/>
  <c r="AA30" i="17"/>
  <c r="AC30" i="17" s="1"/>
  <c r="AA32" i="17"/>
  <c r="AA28" i="17"/>
  <c r="T29" i="17"/>
  <c r="T30" i="17"/>
  <c r="V30" i="17" s="1"/>
  <c r="T32" i="17"/>
  <c r="T28" i="17"/>
  <c r="M29" i="17"/>
  <c r="M30" i="17"/>
  <c r="M32" i="17"/>
  <c r="M28" i="17"/>
  <c r="AA19" i="17"/>
  <c r="AC19" i="17" s="1"/>
  <c r="AA20" i="17"/>
  <c r="AA22" i="17"/>
  <c r="AA18" i="17"/>
  <c r="AC18" i="17" s="1"/>
  <c r="T19" i="17"/>
  <c r="T20" i="17"/>
  <c r="V20" i="17" s="1"/>
  <c r="T22" i="17"/>
  <c r="T18" i="17"/>
  <c r="M19" i="17"/>
  <c r="O19" i="17" s="1"/>
  <c r="M20" i="17"/>
  <c r="M22" i="17"/>
  <c r="O22" i="17" s="1"/>
  <c r="M18" i="17"/>
  <c r="AA9" i="17"/>
  <c r="AA10" i="17"/>
  <c r="AA12" i="17"/>
  <c r="AC12" i="17" s="1"/>
  <c r="AA8" i="17"/>
  <c r="T9" i="17"/>
  <c r="T10" i="17"/>
  <c r="T12" i="17"/>
  <c r="T8" i="17"/>
  <c r="M9" i="17"/>
  <c r="M10" i="17"/>
  <c r="M12" i="17"/>
  <c r="M8" i="17"/>
  <c r="Y20" i="17"/>
  <c r="AB20" i="17"/>
  <c r="AC20" i="17" s="1"/>
  <c r="X32" i="17"/>
  <c r="Y32" i="17"/>
  <c r="AB32" i="17" s="1"/>
  <c r="Q32" i="17"/>
  <c r="R32" i="17" s="1"/>
  <c r="U32" i="17" s="1"/>
  <c r="V32" i="17" s="1"/>
  <c r="J32" i="17"/>
  <c r="K32" i="17" s="1"/>
  <c r="N32" i="17" s="1"/>
  <c r="X30" i="17"/>
  <c r="Y30" i="17"/>
  <c r="AB30" i="17" s="1"/>
  <c r="Q30" i="17"/>
  <c r="R30" i="17"/>
  <c r="U30" i="17" s="1"/>
  <c r="J30" i="17"/>
  <c r="K30" i="17"/>
  <c r="N30" i="17"/>
  <c r="O30" i="17" s="1"/>
  <c r="X29" i="17"/>
  <c r="Y29" i="17"/>
  <c r="AB29" i="17" s="1"/>
  <c r="AC29" i="17" s="1"/>
  <c r="Q29" i="17"/>
  <c r="R29" i="17" s="1"/>
  <c r="U29" i="17" s="1"/>
  <c r="V29" i="17" s="1"/>
  <c r="J29" i="17"/>
  <c r="K29" i="17"/>
  <c r="N29" i="17" s="1"/>
  <c r="O29" i="17" s="1"/>
  <c r="X28" i="17"/>
  <c r="Y28" i="17"/>
  <c r="AB28" i="17"/>
  <c r="AC28" i="17"/>
  <c r="Q28" i="17"/>
  <c r="R28" i="17"/>
  <c r="U28" i="17" s="1"/>
  <c r="V28" i="17" s="1"/>
  <c r="J28" i="17"/>
  <c r="K28" i="17"/>
  <c r="N28" i="17" s="1"/>
  <c r="X22" i="17"/>
  <c r="Y22" i="17"/>
  <c r="AB22" i="17"/>
  <c r="AC22" i="17"/>
  <c r="Q22" i="17"/>
  <c r="R22" i="17"/>
  <c r="U22" i="17" s="1"/>
  <c r="V22" i="17" s="1"/>
  <c r="J22" i="17"/>
  <c r="K22" i="17" s="1"/>
  <c r="N22" i="17" s="1"/>
  <c r="X20" i="17"/>
  <c r="Q20" i="17"/>
  <c r="R20" i="17" s="1"/>
  <c r="U20" i="17" s="1"/>
  <c r="J20" i="17"/>
  <c r="K20" i="17"/>
  <c r="N20" i="17" s="1"/>
  <c r="X19" i="17"/>
  <c r="Y19" i="17"/>
  <c r="AB19" i="17" s="1"/>
  <c r="Q19" i="17"/>
  <c r="R19" i="17"/>
  <c r="U19" i="17" s="1"/>
  <c r="V19" i="17" s="1"/>
  <c r="J19" i="17"/>
  <c r="K19" i="17"/>
  <c r="N19" i="17"/>
  <c r="X18" i="17"/>
  <c r="Y18" i="17" s="1"/>
  <c r="AB18" i="17" s="1"/>
  <c r="Q18" i="17"/>
  <c r="R18" i="17"/>
  <c r="U18" i="17" s="1"/>
  <c r="V18" i="17" s="1"/>
  <c r="J18" i="17"/>
  <c r="K18" i="17" s="1"/>
  <c r="N18" i="17" s="1"/>
  <c r="X12" i="17"/>
  <c r="Y12" i="17"/>
  <c r="AB12" i="17"/>
  <c r="Q12" i="17"/>
  <c r="R12" i="17" s="1"/>
  <c r="U12" i="17" s="1"/>
  <c r="J12" i="17"/>
  <c r="K12" i="17"/>
  <c r="N12" i="17" s="1"/>
  <c r="O12" i="17" s="1"/>
  <c r="X10" i="17"/>
  <c r="Y10" i="17"/>
  <c r="AB10" i="17"/>
  <c r="AC10" i="17"/>
  <c r="Q10" i="17"/>
  <c r="R10" i="17"/>
  <c r="U10" i="17" s="1"/>
  <c r="V10" i="17" s="1"/>
  <c r="J10" i="17"/>
  <c r="K10" i="17" s="1"/>
  <c r="N10" i="17" s="1"/>
  <c r="X9" i="17"/>
  <c r="Y9" i="17" s="1"/>
  <c r="AB9" i="17" s="1"/>
  <c r="AC9" i="17" s="1"/>
  <c r="Q9" i="17"/>
  <c r="R9" i="17" s="1"/>
  <c r="U9" i="17" s="1"/>
  <c r="V9" i="17" s="1"/>
  <c r="J9" i="17"/>
  <c r="K9" i="17"/>
  <c r="N9" i="17" s="1"/>
  <c r="O9" i="17" s="1"/>
  <c r="X8" i="17"/>
  <c r="Y8" i="17"/>
  <c r="AB8" i="17" s="1"/>
  <c r="AC8" i="17" s="1"/>
  <c r="Q8" i="17"/>
  <c r="R8" i="17" s="1"/>
  <c r="U8" i="17" s="1"/>
  <c r="J8" i="17"/>
  <c r="K8" i="17" s="1"/>
  <c r="N8" i="17" s="1"/>
  <c r="O8" i="17" s="1"/>
  <c r="AA32" i="15"/>
  <c r="AA33" i="15"/>
  <c r="X32" i="15"/>
  <c r="Y32" i="15" s="1"/>
  <c r="AB32" i="15" s="1"/>
  <c r="AC32" i="15" s="1"/>
  <c r="X33" i="15"/>
  <c r="Y33" i="15"/>
  <c r="AB33" i="15" s="1"/>
  <c r="T32" i="15"/>
  <c r="T33" i="15"/>
  <c r="V33" i="15" s="1"/>
  <c r="Q32" i="15"/>
  <c r="R32" i="15"/>
  <c r="U32" i="15" s="1"/>
  <c r="V32" i="15" s="1"/>
  <c r="Q33" i="15"/>
  <c r="R33" i="15" s="1"/>
  <c r="U33" i="15" s="1"/>
  <c r="M32" i="15"/>
  <c r="M33" i="15"/>
  <c r="J33" i="15"/>
  <c r="K33" i="15"/>
  <c r="N33" i="15"/>
  <c r="O33" i="15"/>
  <c r="J32" i="15"/>
  <c r="K32" i="15"/>
  <c r="N32" i="15" s="1"/>
  <c r="O32" i="15" s="1"/>
  <c r="AA20" i="15"/>
  <c r="X20" i="15"/>
  <c r="Y20" i="15" s="1"/>
  <c r="AB20" i="15" s="1"/>
  <c r="AC20" i="15" s="1"/>
  <c r="T20" i="15"/>
  <c r="Q20" i="15"/>
  <c r="R20" i="15" s="1"/>
  <c r="U20" i="15" s="1"/>
  <c r="V20" i="15" s="1"/>
  <c r="M20" i="15"/>
  <c r="J20" i="15"/>
  <c r="K20" i="15"/>
  <c r="N20" i="15" s="1"/>
  <c r="O20" i="15" s="1"/>
  <c r="AA21" i="15"/>
  <c r="X21" i="15"/>
  <c r="Y21" i="15"/>
  <c r="AB21" i="15"/>
  <c r="AC21" i="15"/>
  <c r="T21" i="15"/>
  <c r="Q21" i="15"/>
  <c r="R21" i="15" s="1"/>
  <c r="U21" i="15" s="1"/>
  <c r="V21" i="15" s="1"/>
  <c r="M21" i="15"/>
  <c r="J21" i="15"/>
  <c r="K21" i="15" s="1"/>
  <c r="N21" i="15" s="1"/>
  <c r="O21" i="15" s="1"/>
  <c r="AA9" i="15"/>
  <c r="AA8" i="15"/>
  <c r="X8" i="15"/>
  <c r="Y8" i="15" s="1"/>
  <c r="AB8" i="15" s="1"/>
  <c r="X9" i="15"/>
  <c r="Y9" i="15" s="1"/>
  <c r="AB9" i="15" s="1"/>
  <c r="AC9" i="15" s="1"/>
  <c r="T8" i="15"/>
  <c r="T9" i="15"/>
  <c r="Q8" i="15"/>
  <c r="R8" i="15"/>
  <c r="U8" i="15"/>
  <c r="V8" i="15"/>
  <c r="Q9" i="15"/>
  <c r="R9" i="15"/>
  <c r="U9" i="15" s="1"/>
  <c r="V9" i="15" s="1"/>
  <c r="M9" i="15"/>
  <c r="M8" i="15"/>
  <c r="J8" i="15"/>
  <c r="K8" i="15" s="1"/>
  <c r="N8" i="15" s="1"/>
  <c r="O8" i="15" s="1"/>
  <c r="J9" i="15"/>
  <c r="K9" i="15"/>
  <c r="N9" i="15"/>
  <c r="O9" i="15"/>
  <c r="AM38" i="7"/>
  <c r="AK38" i="7"/>
  <c r="AK44" i="7"/>
  <c r="AI38" i="7"/>
  <c r="AI39" i="7"/>
  <c r="AK39" i="7" s="1"/>
  <c r="AI40" i="7"/>
  <c r="AK40" i="7" s="1"/>
  <c r="AI41" i="7"/>
  <c r="AK41" i="7"/>
  <c r="AI42" i="7"/>
  <c r="AK42" i="7" s="1"/>
  <c r="AI43" i="7"/>
  <c r="AK43" i="7" s="1"/>
  <c r="AI44" i="7"/>
  <c r="AI45" i="7"/>
  <c r="AK45" i="7" s="1"/>
  <c r="AI46" i="7"/>
  <c r="AK46" i="7" s="1"/>
  <c r="AI37" i="7"/>
  <c r="AK37" i="7" s="1"/>
  <c r="AG38" i="7"/>
  <c r="X38" i="7"/>
  <c r="Y38" i="7" s="1"/>
  <c r="W38" i="7"/>
  <c r="S38" i="7"/>
  <c r="U38" i="7" s="1"/>
  <c r="M38" i="7"/>
  <c r="AB38" i="7" s="1"/>
  <c r="AC38" i="7" s="1"/>
  <c r="L38" i="7"/>
  <c r="W46" i="7"/>
  <c r="Y46" i="7"/>
  <c r="W39" i="7"/>
  <c r="W40" i="7"/>
  <c r="W41" i="7"/>
  <c r="W42" i="7"/>
  <c r="W43" i="7"/>
  <c r="W44" i="7"/>
  <c r="Y44" i="7"/>
  <c r="W45" i="7"/>
  <c r="Y45" i="7" s="1"/>
  <c r="W37" i="7"/>
  <c r="Y37" i="7" s="1"/>
  <c r="AM41" i="7"/>
  <c r="AG37" i="7"/>
  <c r="AG39" i="7"/>
  <c r="AG40" i="7"/>
  <c r="AG41" i="7"/>
  <c r="AG42" i="7"/>
  <c r="AG43" i="7"/>
  <c r="AG44" i="7"/>
  <c r="AG45" i="7"/>
  <c r="AG46" i="7"/>
  <c r="M44" i="7"/>
  <c r="L44" i="7" s="1"/>
  <c r="M46" i="7"/>
  <c r="P46" i="7" s="1"/>
  <c r="Q46" i="7" s="1"/>
  <c r="S46" i="7"/>
  <c r="U46" i="7"/>
  <c r="S40" i="7"/>
  <c r="U40" i="7"/>
  <c r="M40" i="7"/>
  <c r="L40" i="7" s="1"/>
  <c r="P40" i="7"/>
  <c r="Q40" i="7" s="1"/>
  <c r="M41" i="7"/>
  <c r="P41" i="7" s="1"/>
  <c r="Q41" i="7" s="1"/>
  <c r="X43" i="7"/>
  <c r="Y43" i="7" s="1"/>
  <c r="X44" i="7"/>
  <c r="X45" i="7"/>
  <c r="X46" i="7"/>
  <c r="X39" i="7"/>
  <c r="Y39" i="7"/>
  <c r="X40" i="7"/>
  <c r="Y40" i="7"/>
  <c r="X41" i="7"/>
  <c r="Y41" i="7"/>
  <c r="X42" i="7"/>
  <c r="Y42" i="7"/>
  <c r="X37" i="7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 s="1"/>
  <c r="S39" i="7"/>
  <c r="U39" i="7" s="1"/>
  <c r="M39" i="7"/>
  <c r="AB39" i="7" s="1"/>
  <c r="P39" i="7"/>
  <c r="Q39" i="7" s="1"/>
  <c r="M45" i="7"/>
  <c r="AB45" i="7" s="1"/>
  <c r="P45" i="7"/>
  <c r="Q45" i="7"/>
  <c r="S43" i="7"/>
  <c r="U43" i="7" s="1"/>
  <c r="M43" i="7"/>
  <c r="P43" i="7" s="1"/>
  <c r="Q43" i="7" s="1"/>
  <c r="S42" i="7"/>
  <c r="U42" i="7"/>
  <c r="M37" i="7"/>
  <c r="P37" i="7" s="1"/>
  <c r="Q37" i="7" s="1"/>
  <c r="AM45" i="7"/>
  <c r="S44" i="7"/>
  <c r="U44" i="7"/>
  <c r="AM44" i="7"/>
  <c r="S45" i="7"/>
  <c r="U45" i="7" s="1"/>
  <c r="AM37" i="7"/>
  <c r="S37" i="7"/>
  <c r="U37" i="7"/>
  <c r="M42" i="7"/>
  <c r="L42" i="7" s="1"/>
  <c r="AM42" i="7"/>
  <c r="V36" i="15"/>
  <c r="AC35" i="15" l="1"/>
  <c r="AC32" i="17"/>
  <c r="V26" i="15"/>
  <c r="AL43" i="7"/>
  <c r="O18" i="17"/>
  <c r="O28" i="17"/>
  <c r="O32" i="17"/>
  <c r="AL45" i="7"/>
  <c r="O10" i="17"/>
  <c r="O20" i="17"/>
  <c r="V37" i="15"/>
  <c r="V38" i="15"/>
  <c r="AC8" i="15"/>
  <c r="AC11" i="17"/>
  <c r="AC33" i="15"/>
  <c r="V8" i="17"/>
  <c r="O26" i="15"/>
  <c r="AC38" i="15"/>
  <c r="V31" i="17"/>
  <c r="V12" i="17"/>
  <c r="AC11" i="15"/>
  <c r="V34" i="15"/>
  <c r="AC39" i="7"/>
  <c r="AL39" i="7" s="1"/>
  <c r="L39" i="7"/>
  <c r="L41" i="7"/>
  <c r="AB44" i="7"/>
  <c r="AC44" i="7" s="1"/>
  <c r="AB41" i="7"/>
  <c r="AC41" i="7" s="1"/>
  <c r="AL41" i="7" s="1"/>
  <c r="P42" i="7"/>
  <c r="Q42" i="7" s="1"/>
  <c r="P44" i="7"/>
  <c r="Q44" i="7" s="1"/>
  <c r="L37" i="7"/>
  <c r="L45" i="7"/>
  <c r="AB40" i="7"/>
  <c r="AC40" i="7" s="1"/>
  <c r="AL40" i="7" s="1"/>
  <c r="AB37" i="7"/>
  <c r="AC37" i="7" s="1"/>
  <c r="AL37" i="7" s="1"/>
  <c r="AB46" i="7"/>
  <c r="AC46" i="7" s="1"/>
  <c r="AL46" i="7" s="1"/>
  <c r="L46" i="7"/>
  <c r="P38" i="7"/>
  <c r="Q38" i="7" s="1"/>
  <c r="AL38" i="7" s="1"/>
  <c r="L43" i="7"/>
  <c r="AB42" i="7"/>
  <c r="AC42" i="7" s="1"/>
  <c r="AL42" i="7" l="1"/>
  <c r="AL44" i="7"/>
</calcChain>
</file>

<file path=xl/sharedStrings.xml><?xml version="1.0" encoding="utf-8"?>
<sst xmlns="http://schemas.openxmlformats.org/spreadsheetml/2006/main" count="336" uniqueCount="83">
  <si>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</si>
  <si>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</si>
  <si>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</si>
  <si>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</si>
  <si>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</si>
  <si>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</si>
  <si>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</si>
  <si>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</si>
  <si>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</si>
  <si>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</si>
  <si>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</si>
  <si>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</si>
  <si>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</si>
  <si>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</si>
  <si>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</si>
  <si>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</si>
  <si>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</si>
  <si>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</si>
  <si>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</si>
  <si>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</si>
  <si>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</si>
  <si>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</si>
  <si>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</si>
  <si>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</si>
  <si>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</si>
  <si>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</si>
  <si>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</si>
  <si>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</si>
  <si>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</si>
  <si>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</si>
  <si>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</si>
  <si>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</si>
  <si>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</si>
  <si>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</si>
  <si>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</si>
  <si>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</si>
  <si>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</si>
  <si>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</si>
  <si>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</si>
  <si>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</si>
  <si>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</si>
  <si>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</si>
  <si>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</si>
  <si>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</si>
  <si>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</si>
  <si>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</si>
  <si>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</si>
  <si>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</si>
  <si>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</si>
  <si>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</si>
  <si>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</si>
  <si>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</si>
  <si>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</si>
  <si>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</si>
  <si>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</si>
  <si>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</si>
  <si>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</si>
  <si>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</si>
  <si>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</si>
  <si>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</si>
  <si>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</si>
  <si>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</si>
  <si>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</si>
  <si>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</si>
  <si>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</si>
  <si>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</si>
  <si>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</si>
  <si>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</si>
  <si>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</si>
  <si>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</si>
  <si>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</si>
  <si>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t>0.5≤Th≤4.0</t>
  </si>
  <si>
    <t>4.0&lt;Th≤10.0</t>
  </si>
  <si>
    <t>10.0&lt;Th≤12.0</t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</si>
  <si>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</si>
  <si>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斜交涵洞端部N6'钢筋数量表 (Lo=</t>
    </r>
    <r>
      <rPr>
        <b/>
        <sz val="20"/>
        <rFont val="宋体"/>
        <family val="3"/>
        <charset val="134"/>
      </rPr>
      <t>2</t>
    </r>
    <r>
      <rPr>
        <b/>
        <sz val="20"/>
        <rFont val="宋体"/>
        <family val="3"/>
        <charset val="134"/>
      </rPr>
      <t>.0m)(0.5m≤填土高Th≤20.0m)</t>
    </r>
    <phoneticPr fontId="3" type="noConversion"/>
  </si>
  <si>
    <r>
      <t>斜交涵洞端部N2'钢筋数量表 (Lo=</t>
    </r>
    <r>
      <rPr>
        <b/>
        <sz val="20"/>
        <rFont val="宋体"/>
        <family val="3"/>
        <charset val="134"/>
      </rPr>
      <t>2</t>
    </r>
    <r>
      <rPr>
        <b/>
        <sz val="20"/>
        <rFont val="宋体"/>
        <family val="3"/>
        <charset val="134"/>
      </rPr>
      <t>.0m)(0.5m≤填土高Th≤20.0m)</t>
    </r>
    <phoneticPr fontId="3" type="noConversion"/>
  </si>
  <si>
    <r>
      <t>每延米整体式基础底板钢筋数量表 (Lo=</t>
    </r>
    <r>
      <rPr>
        <b/>
        <sz val="22"/>
        <rFont val="宋体"/>
        <family val="3"/>
        <charset val="134"/>
      </rPr>
      <t>2</t>
    </r>
    <r>
      <rPr>
        <b/>
        <sz val="22"/>
        <rFont val="宋体"/>
        <family val="3"/>
        <charset val="134"/>
      </rPr>
      <t>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</si>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</sst>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9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b/>
      <sz val="2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1" fontId="11" fillId="0" borderId="12" xfId="0" applyNumberFormat="1" applyFont="1" applyFill="1" applyBorder="1" applyAlignment="1">
      <alignment horizontal="center" vertical="center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26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184" fontId="2" fillId="0" borderId="29" xfId="0" applyNumberFormat="1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5" xfId="0" applyFill="1" applyBorder="1"/>
    <xf numFmtId="184" fontId="2" fillId="0" borderId="12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0" fillId="0" borderId="18" xfId="0" applyFill="1" applyBorder="1"/>
    <xf numFmtId="184" fontId="2" fillId="0" borderId="11" xfId="0" applyNumberFormat="1" applyFont="1" applyFill="1" applyBorder="1" applyAlignment="1">
      <alignment horizontal="center" vertical="center"/>
    </xf>
    <xf numFmtId="184" fontId="2" fillId="0" borderId="18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24" xfId="0" applyNumberFormat="1" applyFont="1" applyFill="1" applyBorder="1" applyAlignment="1">
      <alignment horizontal="center" vertical="center"/>
    </xf>
    <xf numFmtId="184" fontId="2" fillId="0" borderId="25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84" fontId="11" fillId="0" borderId="29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17" t="s">
        <v>7</v>
      </c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97"/>
      <c r="C2" s="98"/>
      <c r="D2" s="98"/>
      <c r="E2" s="20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97"/>
      <c r="C3" s="99"/>
      <c r="D3" s="114"/>
      <c r="E3" s="114"/>
      <c r="F3" s="129"/>
      <c r="G3" s="125"/>
      <c r="H3" s="126"/>
      <c r="I3" s="126"/>
      <c r="J3" s="127"/>
      <c r="K3" s="130"/>
      <c r="L3" s="131"/>
      <c r="M3" s="131"/>
      <c r="N3" s="122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4"/>
      <c r="AN3" s="17"/>
    </row>
    <row r="4" spans="2:45" ht="20.100000000000001" hidden="1" customHeight="1" x14ac:dyDescent="0.15">
      <c r="B4" s="97"/>
      <c r="C4" s="100"/>
      <c r="D4" s="115"/>
      <c r="E4" s="115"/>
      <c r="F4" s="116"/>
      <c r="G4" s="110"/>
      <c r="H4" s="110"/>
      <c r="I4" s="128"/>
      <c r="J4" s="128"/>
      <c r="K4" s="140"/>
      <c r="L4" s="115"/>
      <c r="M4" s="115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  <c r="AA4" s="139"/>
      <c r="AB4" s="139"/>
      <c r="AC4" s="139"/>
      <c r="AD4" s="139"/>
      <c r="AE4" s="139"/>
      <c r="AF4" s="139"/>
      <c r="AG4" s="139"/>
      <c r="AH4" s="79"/>
      <c r="AI4" s="79"/>
      <c r="AJ4" s="79"/>
      <c r="AK4" s="79"/>
      <c r="AL4" s="115"/>
      <c r="AM4" s="145"/>
      <c r="AN4" s="17"/>
    </row>
    <row r="5" spans="2:45" ht="33" hidden="1" customHeight="1" x14ac:dyDescent="0.15">
      <c r="B5" s="97"/>
      <c r="C5" s="101"/>
      <c r="D5" s="116"/>
      <c r="E5" s="116"/>
      <c r="F5" s="128"/>
      <c r="G5" s="111"/>
      <c r="H5" s="111"/>
      <c r="I5" s="128"/>
      <c r="J5" s="128"/>
      <c r="K5" s="116"/>
      <c r="L5" s="116"/>
      <c r="M5" s="116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80"/>
      <c r="AI5" s="80"/>
      <c r="AJ5" s="80"/>
      <c r="AK5" s="80"/>
      <c r="AL5" s="116"/>
      <c r="AM5" s="146"/>
      <c r="AN5" s="17"/>
    </row>
    <row r="6" spans="2:45" ht="19.5" hidden="1" customHeight="1" x14ac:dyDescent="0.15">
      <c r="B6" s="97"/>
      <c r="C6" s="102"/>
      <c r="D6" s="105"/>
      <c r="E6" s="105"/>
      <c r="F6" s="2"/>
      <c r="G6" s="35"/>
      <c r="H6" s="35"/>
      <c r="I6" s="2"/>
      <c r="J6" s="2"/>
      <c r="K6" s="119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97"/>
      <c r="C7" s="103"/>
      <c r="D7" s="106"/>
      <c r="E7" s="108"/>
      <c r="F7" s="2"/>
      <c r="G7" s="35"/>
      <c r="H7" s="35"/>
      <c r="I7" s="2"/>
      <c r="J7" s="2"/>
      <c r="K7" s="120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97"/>
      <c r="C8" s="103"/>
      <c r="D8" s="106"/>
      <c r="E8" s="108"/>
      <c r="F8" s="2"/>
      <c r="G8" s="35"/>
      <c r="H8" s="35"/>
      <c r="I8" s="2"/>
      <c r="J8" s="2"/>
      <c r="K8" s="120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97"/>
      <c r="C9" s="103"/>
      <c r="D9" s="106"/>
      <c r="E9" s="108"/>
      <c r="F9" s="2"/>
      <c r="G9" s="35"/>
      <c r="H9" s="35"/>
      <c r="I9" s="2"/>
      <c r="J9" s="2"/>
      <c r="K9" s="120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97"/>
      <c r="C10" s="103"/>
      <c r="D10" s="106"/>
      <c r="E10" s="108"/>
      <c r="F10" s="10"/>
      <c r="G10" s="35"/>
      <c r="H10" s="35"/>
      <c r="I10" s="2"/>
      <c r="J10" s="2"/>
      <c r="K10" s="120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97"/>
      <c r="C11" s="103"/>
      <c r="D11" s="106"/>
      <c r="E11" s="108"/>
      <c r="F11" s="2"/>
      <c r="G11" s="35"/>
      <c r="H11" s="35"/>
      <c r="I11" s="2"/>
      <c r="J11" s="2"/>
      <c r="K11" s="120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97"/>
      <c r="C12" s="103"/>
      <c r="D12" s="106"/>
      <c r="E12" s="108"/>
      <c r="F12" s="2"/>
      <c r="G12" s="35"/>
      <c r="H12" s="35"/>
      <c r="I12" s="2"/>
      <c r="J12" s="2"/>
      <c r="K12" s="120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97"/>
      <c r="C13" s="104"/>
      <c r="D13" s="107"/>
      <c r="E13" s="109"/>
      <c r="F13" s="3"/>
      <c r="G13" s="36"/>
      <c r="H13" s="36"/>
      <c r="I13" s="3"/>
      <c r="J13" s="3"/>
      <c r="K13" s="121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97"/>
      <c r="C14" s="112"/>
      <c r="D14" s="108"/>
      <c r="E14" s="108"/>
      <c r="F14" s="28"/>
      <c r="G14" s="73"/>
      <c r="H14" s="73"/>
      <c r="I14" s="28"/>
      <c r="J14" s="28"/>
      <c r="K14" s="120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97"/>
      <c r="C15" s="112"/>
      <c r="D15" s="108"/>
      <c r="E15" s="108"/>
      <c r="F15" s="2"/>
      <c r="G15" s="35"/>
      <c r="H15" s="35"/>
      <c r="I15" s="2"/>
      <c r="J15" s="2"/>
      <c r="K15" s="120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97"/>
      <c r="C16" s="112"/>
      <c r="D16" s="108"/>
      <c r="E16" s="108"/>
      <c r="F16" s="2"/>
      <c r="G16" s="35"/>
      <c r="H16" s="35"/>
      <c r="I16" s="2"/>
      <c r="J16" s="2"/>
      <c r="K16" s="120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97"/>
      <c r="C17" s="112"/>
      <c r="D17" s="108"/>
      <c r="E17" s="108"/>
      <c r="F17" s="2"/>
      <c r="G17" s="35"/>
      <c r="H17" s="35"/>
      <c r="I17" s="2"/>
      <c r="J17" s="2"/>
      <c r="K17" s="120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97"/>
      <c r="C18" s="112"/>
      <c r="D18" s="108"/>
      <c r="E18" s="108"/>
      <c r="F18" s="10"/>
      <c r="G18" s="35"/>
      <c r="H18" s="35"/>
      <c r="I18" s="2"/>
      <c r="J18" s="2"/>
      <c r="K18" s="120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97"/>
      <c r="C19" s="112"/>
      <c r="D19" s="108"/>
      <c r="E19" s="108"/>
      <c r="F19" s="2"/>
      <c r="G19" s="35"/>
      <c r="H19" s="35"/>
      <c r="I19" s="2"/>
      <c r="J19" s="2"/>
      <c r="K19" s="120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97"/>
      <c r="C20" s="112"/>
      <c r="D20" s="108"/>
      <c r="E20" s="108"/>
      <c r="F20" s="2"/>
      <c r="G20" s="35"/>
      <c r="H20" s="35"/>
      <c r="I20" s="2"/>
      <c r="J20" s="2"/>
      <c r="K20" s="120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97"/>
      <c r="C21" s="113"/>
      <c r="D21" s="109"/>
      <c r="E21" s="109"/>
      <c r="F21" s="3"/>
      <c r="G21" s="36"/>
      <c r="H21" s="36"/>
      <c r="I21" s="3"/>
      <c r="J21" s="3"/>
      <c r="K21" s="121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97"/>
      <c r="C22" s="112"/>
      <c r="D22" s="108"/>
      <c r="E22" s="108"/>
      <c r="F22" s="28"/>
      <c r="G22" s="73"/>
      <c r="H22" s="73"/>
      <c r="I22" s="28"/>
      <c r="J22" s="28"/>
      <c r="K22" s="120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97"/>
      <c r="C23" s="112"/>
      <c r="D23" s="108"/>
      <c r="E23" s="108"/>
      <c r="F23" s="2"/>
      <c r="G23" s="35"/>
      <c r="H23" s="35"/>
      <c r="I23" s="2"/>
      <c r="J23" s="2"/>
      <c r="K23" s="120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97"/>
      <c r="C24" s="112"/>
      <c r="D24" s="108"/>
      <c r="E24" s="108"/>
      <c r="F24" s="2"/>
      <c r="G24" s="35"/>
      <c r="H24" s="35"/>
      <c r="I24" s="2"/>
      <c r="J24" s="2"/>
      <c r="K24" s="120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97"/>
      <c r="C25" s="112"/>
      <c r="D25" s="108"/>
      <c r="E25" s="108"/>
      <c r="F25" s="2"/>
      <c r="G25" s="35"/>
      <c r="H25" s="35"/>
      <c r="I25" s="2"/>
      <c r="J25" s="2"/>
      <c r="K25" s="120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97"/>
      <c r="C26" s="112"/>
      <c r="D26" s="108"/>
      <c r="E26" s="108"/>
      <c r="F26" s="10"/>
      <c r="G26" s="35"/>
      <c r="H26" s="35"/>
      <c r="I26" s="2"/>
      <c r="J26" s="2"/>
      <c r="K26" s="120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97"/>
      <c r="C27" s="112"/>
      <c r="D27" s="108"/>
      <c r="E27" s="108"/>
      <c r="F27" s="2"/>
      <c r="G27" s="35"/>
      <c r="H27" s="35"/>
      <c r="I27" s="2"/>
      <c r="J27" s="2"/>
      <c r="K27" s="120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97"/>
      <c r="C28" s="112"/>
      <c r="D28" s="108"/>
      <c r="E28" s="108"/>
      <c r="F28" s="2"/>
      <c r="G28" s="35"/>
      <c r="H28" s="35"/>
      <c r="I28" s="2"/>
      <c r="J28" s="2"/>
      <c r="K28" s="120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97"/>
      <c r="C29" s="113"/>
      <c r="D29" s="109"/>
      <c r="E29" s="109"/>
      <c r="F29" s="3"/>
      <c r="G29" s="35"/>
      <c r="H29" s="35"/>
      <c r="I29" s="3"/>
      <c r="J29" s="2"/>
      <c r="K29" s="121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97"/>
      <c r="C30" s="11"/>
      <c r="D30" s="11"/>
      <c r="E30" s="11"/>
      <c r="F30" s="12"/>
      <c r="G30" s="74"/>
      <c r="H30" s="74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18" t="s">
        <v>77</v>
      </c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</row>
    <row r="33" spans="2:40" ht="0.75" customHeight="1" thickBot="1" x14ac:dyDescent="0.45">
      <c r="B33" s="21"/>
      <c r="C33" s="98"/>
      <c r="D33" s="98"/>
      <c r="E33" s="20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148" t="s">
        <v>60</v>
      </c>
      <c r="D34" s="129" t="s">
        <v>13</v>
      </c>
      <c r="E34" s="129" t="s">
        <v>14</v>
      </c>
      <c r="F34" s="129" t="s">
        <v>61</v>
      </c>
      <c r="G34" s="136" t="s">
        <v>15</v>
      </c>
      <c r="H34" s="136"/>
      <c r="I34" s="136"/>
      <c r="J34" s="136"/>
      <c r="K34" s="133" t="s">
        <v>16</v>
      </c>
      <c r="L34" s="134"/>
      <c r="M34" s="135"/>
      <c r="N34" s="136" t="s">
        <v>17</v>
      </c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44"/>
      <c r="AN34" s="17"/>
    </row>
    <row r="35" spans="2:40" ht="26.25" customHeight="1" x14ac:dyDescent="0.15">
      <c r="B35" s="21"/>
      <c r="C35" s="149"/>
      <c r="D35" s="128"/>
      <c r="E35" s="128"/>
      <c r="F35" s="128"/>
      <c r="G35" s="137" t="s">
        <v>18</v>
      </c>
      <c r="H35" s="137" t="s">
        <v>19</v>
      </c>
      <c r="I35" s="137" t="s">
        <v>20</v>
      </c>
      <c r="J35" s="137" t="s">
        <v>21</v>
      </c>
      <c r="K35" s="132" t="s">
        <v>53</v>
      </c>
      <c r="L35" s="132" t="s">
        <v>22</v>
      </c>
      <c r="M35" s="132" t="s">
        <v>23</v>
      </c>
      <c r="N35" s="142" t="s">
        <v>24</v>
      </c>
      <c r="O35" s="142"/>
      <c r="P35" s="142"/>
      <c r="Q35" s="142"/>
      <c r="R35" s="142" t="s">
        <v>25</v>
      </c>
      <c r="S35" s="142"/>
      <c r="T35" s="142"/>
      <c r="U35" s="142"/>
      <c r="V35" s="142" t="s">
        <v>26</v>
      </c>
      <c r="W35" s="142"/>
      <c r="X35" s="142"/>
      <c r="Y35" s="142"/>
      <c r="Z35" s="143" t="s">
        <v>57</v>
      </c>
      <c r="AA35" s="143"/>
      <c r="AB35" s="143"/>
      <c r="AC35" s="143"/>
      <c r="AD35" s="142" t="s">
        <v>58</v>
      </c>
      <c r="AE35" s="142"/>
      <c r="AF35" s="142"/>
      <c r="AG35" s="142"/>
      <c r="AH35" s="147" t="s">
        <v>64</v>
      </c>
      <c r="AI35" s="142"/>
      <c r="AJ35" s="142"/>
      <c r="AK35" s="142"/>
      <c r="AL35" s="132" t="s">
        <v>59</v>
      </c>
      <c r="AM35" s="141" t="s">
        <v>27</v>
      </c>
      <c r="AN35" s="17"/>
    </row>
    <row r="36" spans="2:40" ht="38.65" customHeight="1" x14ac:dyDescent="0.15">
      <c r="B36" s="21"/>
      <c r="C36" s="150"/>
      <c r="D36" s="132"/>
      <c r="E36" s="132"/>
      <c r="F36" s="132"/>
      <c r="G36" s="138"/>
      <c r="H36" s="138"/>
      <c r="I36" s="138"/>
      <c r="J36" s="138"/>
      <c r="K36" s="132"/>
      <c r="L36" s="132"/>
      <c r="M36" s="132"/>
      <c r="N36" s="50" t="s">
        <v>28</v>
      </c>
      <c r="O36" s="51" t="s">
        <v>29</v>
      </c>
      <c r="P36" s="50" t="s">
        <v>30</v>
      </c>
      <c r="Q36" s="50" t="s">
        <v>31</v>
      </c>
      <c r="R36" s="81" t="s">
        <v>28</v>
      </c>
      <c r="S36" s="51" t="s">
        <v>29</v>
      </c>
      <c r="T36" s="81" t="s">
        <v>30</v>
      </c>
      <c r="U36" s="50" t="s">
        <v>31</v>
      </c>
      <c r="V36" s="50" t="s">
        <v>28</v>
      </c>
      <c r="W36" s="86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132"/>
      <c r="AM36" s="141"/>
      <c r="AN36" s="17"/>
    </row>
    <row r="37" spans="2:40" ht="32.25" customHeight="1" x14ac:dyDescent="0.15">
      <c r="C37" s="91">
        <v>2.4</v>
      </c>
      <c r="D37" s="93">
        <v>2</v>
      </c>
      <c r="E37" s="93">
        <v>2</v>
      </c>
      <c r="F37" s="40" t="s">
        <v>62</v>
      </c>
      <c r="G37" s="67" t="e">
        <f>#REF!</f>
        <v>#REF!</v>
      </c>
      <c r="H37" s="67" t="e">
        <f>#REF!</f>
        <v>#REF!</v>
      </c>
      <c r="I37" s="52">
        <v>170</v>
      </c>
      <c r="J37" s="52">
        <v>60</v>
      </c>
      <c r="K37" s="95">
        <v>0</v>
      </c>
      <c r="L37" s="53">
        <f>(I37*2-M37*20)/2</f>
        <v>10</v>
      </c>
      <c r="M37" s="52">
        <f>IF((I37*2-INT((2*I37-9.5*2)/20)*20)&lt;9.5,INT((2*I37-9.5*2)/20)-1,INT((2*I37-9.5*2)/20))</f>
        <v>16</v>
      </c>
      <c r="N37" s="77">
        <v>12</v>
      </c>
      <c r="O37" s="54">
        <v>100</v>
      </c>
      <c r="P37" s="52">
        <f>(M37+1)*2</f>
        <v>34</v>
      </c>
      <c r="Q37" s="55">
        <f>O37*P37/100*((N37/100)^2/4*PI()*7850/100)</f>
        <v>30.185678852752165</v>
      </c>
      <c r="R37" s="77">
        <v>16</v>
      </c>
      <c r="S37" s="54">
        <f t="shared" ref="S37:S46" si="0">2*I37+65</f>
        <v>405</v>
      </c>
      <c r="T37" s="52">
        <v>10</v>
      </c>
      <c r="U37" s="55">
        <f t="shared" ref="U37:U45" si="1">S37*T37/100*((R37/100)^2/4*PI()*7850/100)</f>
        <v>63.92261404112223</v>
      </c>
      <c r="V37" s="77">
        <v>20</v>
      </c>
      <c r="W37" s="54">
        <f>150</f>
        <v>150</v>
      </c>
      <c r="X37" s="52">
        <f>INT(100/20)*2</f>
        <v>10</v>
      </c>
      <c r="Y37" s="55">
        <f t="shared" ref="Y37:Y45" si="2">W37*X37/100*((V37/100)^2/4*PI()*7850/100)</f>
        <v>36.992253496019821</v>
      </c>
      <c r="Z37" s="77">
        <v>14</v>
      </c>
      <c r="AA37" s="43">
        <f>19+J37</f>
        <v>79</v>
      </c>
      <c r="AB37" s="2">
        <f>(INT(M37/2)+1)*(INT(100/40)+1)</f>
        <v>27</v>
      </c>
      <c r="AC37" s="55">
        <f t="shared" ref="AC37:AC45" si="3">AA37*AB37/100*((Z37/100)^2/4*PI()*7850/100)</f>
        <v>25.77546239095669</v>
      </c>
      <c r="AD37" s="77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7">
        <v>12</v>
      </c>
      <c r="AI37" s="55">
        <f>2*I37+17</f>
        <v>357</v>
      </c>
      <c r="AJ37" s="52">
        <v>5</v>
      </c>
      <c r="AK37" s="55">
        <f>AI37*AJ37/100*((AH37/100)^2/4*PI()*7850/100)</f>
        <v>15.847481397694889</v>
      </c>
      <c r="AL37" s="55">
        <f>Q37+U37+Y37+AC37+AG37+AK37</f>
        <v>176.27474651416367</v>
      </c>
      <c r="AM37" s="56">
        <f t="shared" ref="AM37:AM46" si="5">2*I37/100*J37/100</f>
        <v>2.04</v>
      </c>
      <c r="AN37" s="4"/>
    </row>
    <row r="38" spans="2:40" ht="32.25" customHeight="1" x14ac:dyDescent="0.15">
      <c r="C38" s="91"/>
      <c r="D38" s="93"/>
      <c r="E38" s="93"/>
      <c r="F38" s="40" t="s">
        <v>63</v>
      </c>
      <c r="G38" s="67"/>
      <c r="H38" s="67"/>
      <c r="I38" s="52">
        <v>170</v>
      </c>
      <c r="J38" s="52">
        <v>60</v>
      </c>
      <c r="K38" s="95"/>
      <c r="L38" s="53">
        <f>(I38*2-M38*20)/2</f>
        <v>10</v>
      </c>
      <c r="M38" s="52">
        <f>IF((I38*2-INT((2*I38-9.5*2)/20)*20)&lt;9.5,INT((2*I38-9.5*2)/20)-1,INT((2*I38-9.5*2)/20))</f>
        <v>16</v>
      </c>
      <c r="N38" s="77">
        <v>12</v>
      </c>
      <c r="O38" s="54">
        <v>100</v>
      </c>
      <c r="P38" s="52">
        <f t="shared" ref="P38:P46" si="6">(M38+1)*2</f>
        <v>34</v>
      </c>
      <c r="Q38" s="55">
        <f>O38*P38/100*((N38/100)^2/4*PI()*7850/100)</f>
        <v>30.185678852752165</v>
      </c>
      <c r="R38" s="77">
        <v>16</v>
      </c>
      <c r="S38" s="54">
        <f t="shared" si="0"/>
        <v>405</v>
      </c>
      <c r="T38" s="52">
        <v>10</v>
      </c>
      <c r="U38" s="55">
        <f t="shared" si="1"/>
        <v>63.92261404112223</v>
      </c>
      <c r="V38" s="77">
        <v>20</v>
      </c>
      <c r="W38" s="54">
        <f>150</f>
        <v>150</v>
      </c>
      <c r="X38" s="52">
        <f>INT(100/20)*2</f>
        <v>10</v>
      </c>
      <c r="Y38" s="55">
        <f t="shared" si="2"/>
        <v>36.992253496019821</v>
      </c>
      <c r="Z38" s="77">
        <v>14</v>
      </c>
      <c r="AA38" s="43">
        <f t="shared" ref="AA38:AA46" si="7">19+J38</f>
        <v>79</v>
      </c>
      <c r="AB38" s="2">
        <f t="shared" ref="AB38:AB46" si="8">(INT(M38/2)+1)*(INT(100/40)+1)</f>
        <v>27</v>
      </c>
      <c r="AC38" s="55">
        <f t="shared" si="3"/>
        <v>25.77546239095669</v>
      </c>
      <c r="AD38" s="77">
        <v>12</v>
      </c>
      <c r="AE38" s="54">
        <v>100</v>
      </c>
      <c r="AF38" s="52">
        <v>4</v>
      </c>
      <c r="AG38" s="55">
        <f t="shared" si="4"/>
        <v>3.5512563356179019</v>
      </c>
      <c r="AH38" s="77">
        <v>12</v>
      </c>
      <c r="AI38" s="55">
        <f t="shared" ref="AI38:AI46" si="9">2*I38+17</f>
        <v>357</v>
      </c>
      <c r="AJ38" s="52">
        <v>5</v>
      </c>
      <c r="AK38" s="55">
        <f t="shared" ref="AK38:AK46" si="10">AI38*AJ38/100*((AH38/100)^2/4*PI()*7850/100)</f>
        <v>15.847481397694889</v>
      </c>
      <c r="AL38" s="55">
        <f t="shared" ref="AL38:AL46" si="11">Q38+U38+Y38+AC38+AG38+AK38</f>
        <v>176.27474651416367</v>
      </c>
      <c r="AM38" s="56">
        <f t="shared" si="5"/>
        <v>2.04</v>
      </c>
      <c r="AN38" s="4"/>
    </row>
    <row r="39" spans="2:40" ht="32.25" customHeight="1" x14ac:dyDescent="0.15">
      <c r="C39" s="91"/>
      <c r="D39" s="93"/>
      <c r="E39" s="93"/>
      <c r="F39" s="40" t="s">
        <v>32</v>
      </c>
      <c r="G39" s="67" t="e">
        <f>#REF!</f>
        <v>#REF!</v>
      </c>
      <c r="H39" s="67" t="e">
        <f>#REF!</f>
        <v>#REF!</v>
      </c>
      <c r="I39" s="52">
        <v>180</v>
      </c>
      <c r="J39" s="52">
        <v>70</v>
      </c>
      <c r="K39" s="95"/>
      <c r="L39" s="53">
        <f t="shared" ref="L39:L46" si="12">(I39*2-M39*20)/2</f>
        <v>10</v>
      </c>
      <c r="M39" s="52">
        <f t="shared" ref="M39:M46" si="13">IF((I39*2-INT((2*I39-9.5*2)/20)*20)&lt;9.5,INT((2*I39-9.5*2)/20)-1,INT((2*I39-9.5*2)/20))</f>
        <v>17</v>
      </c>
      <c r="N39" s="77">
        <v>12</v>
      </c>
      <c r="O39" s="54">
        <v>100</v>
      </c>
      <c r="P39" s="52">
        <f t="shared" si="6"/>
        <v>36</v>
      </c>
      <c r="Q39" s="55">
        <f t="shared" ref="Q39:Q45" si="14">O39*P39/100*((N39/100)^2/4*PI()*7850/100)</f>
        <v>31.961307020561115</v>
      </c>
      <c r="R39" s="77">
        <v>16</v>
      </c>
      <c r="S39" s="54">
        <f t="shared" si="0"/>
        <v>425</v>
      </c>
      <c r="T39" s="52">
        <v>10</v>
      </c>
      <c r="U39" s="55">
        <f t="shared" si="1"/>
        <v>67.079286339449254</v>
      </c>
      <c r="V39" s="77">
        <v>20</v>
      </c>
      <c r="W39" s="54">
        <f>150</f>
        <v>150</v>
      </c>
      <c r="X39" s="52">
        <f t="shared" ref="X39:X46" si="15">INT(100/20)*2</f>
        <v>10</v>
      </c>
      <c r="Y39" s="55">
        <f t="shared" si="2"/>
        <v>36.992253496019821</v>
      </c>
      <c r="Z39" s="77">
        <v>14</v>
      </c>
      <c r="AA39" s="43">
        <f t="shared" si="7"/>
        <v>89</v>
      </c>
      <c r="AB39" s="2">
        <f t="shared" si="8"/>
        <v>27</v>
      </c>
      <c r="AC39" s="55">
        <f t="shared" si="3"/>
        <v>29.038179149305641</v>
      </c>
      <c r="AD39" s="77">
        <v>12</v>
      </c>
      <c r="AE39" s="54">
        <v>100</v>
      </c>
      <c r="AF39" s="52">
        <v>4</v>
      </c>
      <c r="AG39" s="55">
        <f t="shared" si="4"/>
        <v>3.5512563356179019</v>
      </c>
      <c r="AH39" s="77">
        <v>12</v>
      </c>
      <c r="AI39" s="55">
        <f t="shared" si="9"/>
        <v>377</v>
      </c>
      <c r="AJ39" s="52">
        <v>5</v>
      </c>
      <c r="AK39" s="55">
        <f t="shared" si="10"/>
        <v>16.735295481599366</v>
      </c>
      <c r="AL39" s="55">
        <f t="shared" si="11"/>
        <v>185.35757782255311</v>
      </c>
      <c r="AM39" s="56">
        <f t="shared" si="5"/>
        <v>2.52</v>
      </c>
      <c r="AN39" s="4"/>
    </row>
    <row r="40" spans="2:40" ht="32.25" customHeight="1" x14ac:dyDescent="0.15">
      <c r="C40" s="91"/>
      <c r="D40" s="93"/>
      <c r="E40" s="93"/>
      <c r="F40" s="40" t="s">
        <v>33</v>
      </c>
      <c r="G40" s="67" t="e">
        <f>#REF!</f>
        <v>#REF!</v>
      </c>
      <c r="H40" s="67" t="e">
        <f>#REF!</f>
        <v>#REF!</v>
      </c>
      <c r="I40" s="52">
        <v>180</v>
      </c>
      <c r="J40" s="52">
        <v>80</v>
      </c>
      <c r="K40" s="95"/>
      <c r="L40" s="53">
        <f t="shared" si="12"/>
        <v>10</v>
      </c>
      <c r="M40" s="52">
        <f t="shared" si="13"/>
        <v>17</v>
      </c>
      <c r="N40" s="77">
        <v>12</v>
      </c>
      <c r="O40" s="54">
        <v>100</v>
      </c>
      <c r="P40" s="52">
        <f t="shared" si="6"/>
        <v>36</v>
      </c>
      <c r="Q40" s="55">
        <f t="shared" si="14"/>
        <v>31.961307020561115</v>
      </c>
      <c r="R40" s="77">
        <v>16</v>
      </c>
      <c r="S40" s="54">
        <f t="shared" si="0"/>
        <v>425</v>
      </c>
      <c r="T40" s="52">
        <v>10</v>
      </c>
      <c r="U40" s="55">
        <f t="shared" si="1"/>
        <v>67.079286339449254</v>
      </c>
      <c r="V40" s="77">
        <v>20</v>
      </c>
      <c r="W40" s="54">
        <f>150</f>
        <v>150</v>
      </c>
      <c r="X40" s="52">
        <f t="shared" si="15"/>
        <v>10</v>
      </c>
      <c r="Y40" s="55">
        <f t="shared" si="2"/>
        <v>36.992253496019821</v>
      </c>
      <c r="Z40" s="77">
        <v>14</v>
      </c>
      <c r="AA40" s="43">
        <f t="shared" si="7"/>
        <v>99</v>
      </c>
      <c r="AB40" s="2">
        <f t="shared" si="8"/>
        <v>27</v>
      </c>
      <c r="AC40" s="55">
        <f t="shared" si="3"/>
        <v>32.300895907654585</v>
      </c>
      <c r="AD40" s="77">
        <v>12</v>
      </c>
      <c r="AE40" s="54">
        <v>100</v>
      </c>
      <c r="AF40" s="52">
        <v>4</v>
      </c>
      <c r="AG40" s="55">
        <f t="shared" si="4"/>
        <v>3.5512563356179019</v>
      </c>
      <c r="AH40" s="77">
        <v>12</v>
      </c>
      <c r="AI40" s="55">
        <f t="shared" si="9"/>
        <v>377</v>
      </c>
      <c r="AJ40" s="52">
        <v>5</v>
      </c>
      <c r="AK40" s="55">
        <f t="shared" si="10"/>
        <v>16.735295481599366</v>
      </c>
      <c r="AL40" s="55">
        <f t="shared" si="11"/>
        <v>188.62029458090205</v>
      </c>
      <c r="AM40" s="56">
        <f t="shared" si="5"/>
        <v>2.88</v>
      </c>
      <c r="AN40" s="4"/>
    </row>
    <row r="41" spans="2:40" ht="32.25" customHeight="1" x14ac:dyDescent="0.15">
      <c r="C41" s="91"/>
      <c r="D41" s="93"/>
      <c r="E41" s="93"/>
      <c r="F41" s="40" t="s">
        <v>34</v>
      </c>
      <c r="G41" s="67" t="e">
        <f>#REF!</f>
        <v>#REF!</v>
      </c>
      <c r="H41" s="67" t="e">
        <f>#REF!</f>
        <v>#REF!</v>
      </c>
      <c r="I41" s="52">
        <v>180</v>
      </c>
      <c r="J41" s="52">
        <v>80</v>
      </c>
      <c r="K41" s="95"/>
      <c r="L41" s="53">
        <f t="shared" si="12"/>
        <v>10</v>
      </c>
      <c r="M41" s="52">
        <f t="shared" si="13"/>
        <v>17</v>
      </c>
      <c r="N41" s="77">
        <v>12</v>
      </c>
      <c r="O41" s="54">
        <v>100</v>
      </c>
      <c r="P41" s="52">
        <f t="shared" si="6"/>
        <v>36</v>
      </c>
      <c r="Q41" s="55">
        <f t="shared" si="14"/>
        <v>31.961307020561115</v>
      </c>
      <c r="R41" s="77">
        <v>20</v>
      </c>
      <c r="S41" s="54">
        <f t="shared" si="0"/>
        <v>425</v>
      </c>
      <c r="T41" s="52">
        <v>10</v>
      </c>
      <c r="U41" s="55">
        <f t="shared" si="1"/>
        <v>104.81138490538949</v>
      </c>
      <c r="V41" s="77">
        <v>20</v>
      </c>
      <c r="W41" s="54">
        <f>150</f>
        <v>150</v>
      </c>
      <c r="X41" s="52">
        <f t="shared" si="15"/>
        <v>10</v>
      </c>
      <c r="Y41" s="55">
        <f t="shared" si="2"/>
        <v>36.992253496019821</v>
      </c>
      <c r="Z41" s="77">
        <v>14</v>
      </c>
      <c r="AA41" s="43">
        <f t="shared" si="7"/>
        <v>99</v>
      </c>
      <c r="AB41" s="2">
        <f t="shared" si="8"/>
        <v>27</v>
      </c>
      <c r="AC41" s="55">
        <f t="shared" si="3"/>
        <v>32.300895907654585</v>
      </c>
      <c r="AD41" s="77">
        <v>12</v>
      </c>
      <c r="AE41" s="54">
        <v>100</v>
      </c>
      <c r="AF41" s="52">
        <v>4</v>
      </c>
      <c r="AG41" s="55">
        <f t="shared" si="4"/>
        <v>3.5512563356179019</v>
      </c>
      <c r="AH41" s="77">
        <v>12</v>
      </c>
      <c r="AI41" s="55">
        <f t="shared" si="9"/>
        <v>377</v>
      </c>
      <c r="AJ41" s="52">
        <v>5</v>
      </c>
      <c r="AK41" s="55">
        <f t="shared" si="10"/>
        <v>16.735295481599366</v>
      </c>
      <c r="AL41" s="55">
        <f t="shared" si="11"/>
        <v>226.35239314684227</v>
      </c>
      <c r="AM41" s="56">
        <f t="shared" si="5"/>
        <v>2.88</v>
      </c>
      <c r="AN41" s="4"/>
    </row>
    <row r="42" spans="2:40" ht="32.25" customHeight="1" x14ac:dyDescent="0.15">
      <c r="C42" s="91"/>
      <c r="D42" s="93"/>
      <c r="E42" s="93"/>
      <c r="F42" s="40" t="s">
        <v>35</v>
      </c>
      <c r="G42" s="67" t="e">
        <f>#REF!</f>
        <v>#REF!</v>
      </c>
      <c r="H42" s="67" t="e">
        <f>#REF!</f>
        <v>#REF!</v>
      </c>
      <c r="I42" s="52">
        <v>190</v>
      </c>
      <c r="J42" s="52">
        <v>80</v>
      </c>
      <c r="K42" s="95"/>
      <c r="L42" s="53">
        <f t="shared" si="12"/>
        <v>10</v>
      </c>
      <c r="M42" s="52">
        <f t="shared" si="13"/>
        <v>18</v>
      </c>
      <c r="N42" s="77">
        <v>12</v>
      </c>
      <c r="O42" s="54">
        <v>100</v>
      </c>
      <c r="P42" s="52">
        <f t="shared" si="6"/>
        <v>38</v>
      </c>
      <c r="Q42" s="55">
        <f t="shared" si="14"/>
        <v>33.736935188370069</v>
      </c>
      <c r="R42" s="77">
        <v>20</v>
      </c>
      <c r="S42" s="54">
        <f t="shared" si="0"/>
        <v>445</v>
      </c>
      <c r="T42" s="52">
        <v>10</v>
      </c>
      <c r="U42" s="55">
        <f t="shared" si="1"/>
        <v>109.74368537152546</v>
      </c>
      <c r="V42" s="77">
        <v>20</v>
      </c>
      <c r="W42" s="54">
        <f>150</f>
        <v>150</v>
      </c>
      <c r="X42" s="52">
        <f t="shared" si="15"/>
        <v>10</v>
      </c>
      <c r="Y42" s="55">
        <f t="shared" si="2"/>
        <v>36.992253496019821</v>
      </c>
      <c r="Z42" s="77">
        <v>14</v>
      </c>
      <c r="AA42" s="43">
        <f t="shared" si="7"/>
        <v>99</v>
      </c>
      <c r="AB42" s="2">
        <f t="shared" si="8"/>
        <v>30</v>
      </c>
      <c r="AC42" s="55">
        <f t="shared" si="3"/>
        <v>35.889884341838432</v>
      </c>
      <c r="AD42" s="77">
        <v>12</v>
      </c>
      <c r="AE42" s="54">
        <v>100</v>
      </c>
      <c r="AF42" s="52">
        <v>4</v>
      </c>
      <c r="AG42" s="55">
        <f t="shared" si="4"/>
        <v>3.5512563356179019</v>
      </c>
      <c r="AH42" s="77">
        <v>12</v>
      </c>
      <c r="AI42" s="55">
        <f t="shared" si="9"/>
        <v>397</v>
      </c>
      <c r="AJ42" s="52">
        <v>5</v>
      </c>
      <c r="AK42" s="55">
        <f t="shared" si="10"/>
        <v>17.623109565503839</v>
      </c>
      <c r="AL42" s="55">
        <f t="shared" si="11"/>
        <v>237.53712429887554</v>
      </c>
      <c r="AM42" s="56">
        <f t="shared" si="5"/>
        <v>3.04</v>
      </c>
      <c r="AN42" s="4"/>
    </row>
    <row r="43" spans="2:40" ht="32.25" customHeight="1" x14ac:dyDescent="0.15">
      <c r="C43" s="91"/>
      <c r="D43" s="93"/>
      <c r="E43" s="93"/>
      <c r="F43" s="40" t="s">
        <v>36</v>
      </c>
      <c r="G43" s="67" t="e">
        <f>#REF!</f>
        <v>#REF!</v>
      </c>
      <c r="H43" s="67" t="e">
        <f>#REF!</f>
        <v>#REF!</v>
      </c>
      <c r="I43" s="52">
        <v>220</v>
      </c>
      <c r="J43" s="52">
        <v>90</v>
      </c>
      <c r="K43" s="95"/>
      <c r="L43" s="53">
        <f t="shared" si="12"/>
        <v>10</v>
      </c>
      <c r="M43" s="52">
        <f t="shared" si="13"/>
        <v>21</v>
      </c>
      <c r="N43" s="77">
        <v>12</v>
      </c>
      <c r="O43" s="54">
        <v>100</v>
      </c>
      <c r="P43" s="52">
        <f t="shared" si="6"/>
        <v>44</v>
      </c>
      <c r="Q43" s="55">
        <f t="shared" si="14"/>
        <v>39.063819691796922</v>
      </c>
      <c r="R43" s="77">
        <v>20</v>
      </c>
      <c r="S43" s="54">
        <f t="shared" si="0"/>
        <v>505</v>
      </c>
      <c r="T43" s="52">
        <v>10</v>
      </c>
      <c r="U43" s="55">
        <f t="shared" si="1"/>
        <v>124.54058676993338</v>
      </c>
      <c r="V43" s="77">
        <v>20</v>
      </c>
      <c r="W43" s="54">
        <f>150</f>
        <v>150</v>
      </c>
      <c r="X43" s="52">
        <f>INT(100/20)*2</f>
        <v>10</v>
      </c>
      <c r="Y43" s="55">
        <f t="shared" si="2"/>
        <v>36.992253496019821</v>
      </c>
      <c r="Z43" s="77">
        <v>14</v>
      </c>
      <c r="AA43" s="43">
        <f t="shared" si="7"/>
        <v>109</v>
      </c>
      <c r="AB43" s="2">
        <f t="shared" si="8"/>
        <v>33</v>
      </c>
      <c r="AC43" s="55">
        <f t="shared" si="3"/>
        <v>43.466637702893209</v>
      </c>
      <c r="AD43" s="77">
        <v>12</v>
      </c>
      <c r="AE43" s="54">
        <v>100</v>
      </c>
      <c r="AF43" s="52">
        <v>4</v>
      </c>
      <c r="AG43" s="55">
        <f t="shared" si="4"/>
        <v>3.5512563356179019</v>
      </c>
      <c r="AH43" s="77">
        <v>12</v>
      </c>
      <c r="AI43" s="55">
        <f t="shared" si="9"/>
        <v>457</v>
      </c>
      <c r="AJ43" s="52">
        <v>5</v>
      </c>
      <c r="AK43" s="55">
        <f t="shared" si="10"/>
        <v>20.286551817217266</v>
      </c>
      <c r="AL43" s="55">
        <f t="shared" si="11"/>
        <v>267.90110581347852</v>
      </c>
      <c r="AM43" s="56">
        <f t="shared" si="5"/>
        <v>3.9600000000000004</v>
      </c>
      <c r="AN43" s="4"/>
    </row>
    <row r="44" spans="2:40" ht="32.25" customHeight="1" x14ac:dyDescent="0.15">
      <c r="C44" s="91"/>
      <c r="D44" s="93"/>
      <c r="E44" s="93"/>
      <c r="F44" s="40" t="s">
        <v>37</v>
      </c>
      <c r="G44" s="67" t="e">
        <f>#REF!</f>
        <v>#REF!</v>
      </c>
      <c r="H44" s="67" t="e">
        <f>#REF!</f>
        <v>#REF!</v>
      </c>
      <c r="I44" s="52">
        <v>220</v>
      </c>
      <c r="J44" s="52">
        <v>90</v>
      </c>
      <c r="K44" s="95"/>
      <c r="L44" s="53">
        <f t="shared" si="12"/>
        <v>10</v>
      </c>
      <c r="M44" s="52">
        <f t="shared" si="13"/>
        <v>21</v>
      </c>
      <c r="N44" s="77">
        <v>12</v>
      </c>
      <c r="O44" s="54">
        <v>100</v>
      </c>
      <c r="P44" s="52">
        <f t="shared" si="6"/>
        <v>44</v>
      </c>
      <c r="Q44" s="55">
        <f t="shared" si="14"/>
        <v>39.063819691796922</v>
      </c>
      <c r="R44" s="77">
        <v>22</v>
      </c>
      <c r="S44" s="54">
        <f t="shared" si="0"/>
        <v>505</v>
      </c>
      <c r="T44" s="52">
        <v>10</v>
      </c>
      <c r="U44" s="55">
        <f t="shared" si="1"/>
        <v>150.6941099916194</v>
      </c>
      <c r="V44" s="77">
        <v>20</v>
      </c>
      <c r="W44" s="54">
        <f>150</f>
        <v>150</v>
      </c>
      <c r="X44" s="52">
        <f t="shared" si="15"/>
        <v>10</v>
      </c>
      <c r="Y44" s="55">
        <f t="shared" si="2"/>
        <v>36.992253496019821</v>
      </c>
      <c r="Z44" s="77">
        <v>14</v>
      </c>
      <c r="AA44" s="43">
        <f t="shared" si="7"/>
        <v>109</v>
      </c>
      <c r="AB44" s="2">
        <f t="shared" si="8"/>
        <v>33</v>
      </c>
      <c r="AC44" s="55">
        <f t="shared" si="3"/>
        <v>43.466637702893209</v>
      </c>
      <c r="AD44" s="77">
        <v>12</v>
      </c>
      <c r="AE44" s="54">
        <v>100</v>
      </c>
      <c r="AF44" s="52">
        <v>4</v>
      </c>
      <c r="AG44" s="55">
        <f t="shared" si="4"/>
        <v>3.5512563356179019</v>
      </c>
      <c r="AH44" s="77">
        <v>12</v>
      </c>
      <c r="AI44" s="55">
        <f t="shared" si="9"/>
        <v>457</v>
      </c>
      <c r="AJ44" s="52">
        <v>5</v>
      </c>
      <c r="AK44" s="55">
        <f t="shared" si="10"/>
        <v>20.286551817217266</v>
      </c>
      <c r="AL44" s="55">
        <f t="shared" si="11"/>
        <v>294.05462903516451</v>
      </c>
      <c r="AM44" s="56">
        <f t="shared" si="5"/>
        <v>3.9600000000000004</v>
      </c>
      <c r="AN44" s="4"/>
    </row>
    <row r="45" spans="2:40" ht="32.25" customHeight="1" x14ac:dyDescent="0.15">
      <c r="C45" s="91"/>
      <c r="D45" s="93"/>
      <c r="E45" s="93"/>
      <c r="F45" s="40" t="s">
        <v>38</v>
      </c>
      <c r="G45" s="67" t="e">
        <f>#REF!</f>
        <v>#REF!</v>
      </c>
      <c r="H45" s="67" t="e">
        <f>#REF!</f>
        <v>#REF!</v>
      </c>
      <c r="I45" s="52">
        <v>230</v>
      </c>
      <c r="J45" s="52">
        <v>90</v>
      </c>
      <c r="K45" s="95"/>
      <c r="L45" s="53">
        <f t="shared" si="12"/>
        <v>10</v>
      </c>
      <c r="M45" s="52">
        <f t="shared" si="13"/>
        <v>22</v>
      </c>
      <c r="N45" s="77">
        <v>12</v>
      </c>
      <c r="O45" s="54">
        <v>100</v>
      </c>
      <c r="P45" s="52">
        <f t="shared" si="6"/>
        <v>46</v>
      </c>
      <c r="Q45" s="55">
        <f t="shared" si="14"/>
        <v>40.839447859605869</v>
      </c>
      <c r="R45" s="77">
        <v>22</v>
      </c>
      <c r="S45" s="54">
        <f t="shared" si="0"/>
        <v>525</v>
      </c>
      <c r="T45" s="52">
        <v>10</v>
      </c>
      <c r="U45" s="55">
        <f t="shared" si="1"/>
        <v>156.66219355564391</v>
      </c>
      <c r="V45" s="77">
        <v>20</v>
      </c>
      <c r="W45" s="54">
        <f>150</f>
        <v>150</v>
      </c>
      <c r="X45" s="52">
        <f t="shared" si="15"/>
        <v>10</v>
      </c>
      <c r="Y45" s="55">
        <f t="shared" si="2"/>
        <v>36.992253496019821</v>
      </c>
      <c r="Z45" s="77">
        <v>14</v>
      </c>
      <c r="AA45" s="43">
        <f t="shared" si="7"/>
        <v>109</v>
      </c>
      <c r="AB45" s="2">
        <f t="shared" si="8"/>
        <v>36</v>
      </c>
      <c r="AC45" s="55">
        <f t="shared" si="3"/>
        <v>47.418150221338053</v>
      </c>
      <c r="AD45" s="77">
        <v>12</v>
      </c>
      <c r="AE45" s="54">
        <v>100</v>
      </c>
      <c r="AF45" s="52">
        <v>4</v>
      </c>
      <c r="AG45" s="55">
        <f t="shared" si="4"/>
        <v>3.5512563356179019</v>
      </c>
      <c r="AH45" s="77">
        <v>12</v>
      </c>
      <c r="AI45" s="55">
        <f t="shared" si="9"/>
        <v>477</v>
      </c>
      <c r="AJ45" s="52">
        <v>5</v>
      </c>
      <c r="AK45" s="55">
        <f t="shared" si="10"/>
        <v>21.174365901121742</v>
      </c>
      <c r="AL45" s="55">
        <f t="shared" si="11"/>
        <v>306.6376673693473</v>
      </c>
      <c r="AM45" s="56">
        <f t="shared" si="5"/>
        <v>4.1399999999999997</v>
      </c>
      <c r="AN45" s="4"/>
    </row>
    <row r="46" spans="2:40" ht="32.25" customHeight="1" thickBot="1" x14ac:dyDescent="0.2">
      <c r="C46" s="92"/>
      <c r="D46" s="94"/>
      <c r="E46" s="94"/>
      <c r="F46" s="41" t="s">
        <v>39</v>
      </c>
      <c r="G46" s="69" t="e">
        <f>#REF!</f>
        <v>#REF!</v>
      </c>
      <c r="H46" s="69" t="e">
        <f>#REF!</f>
        <v>#REF!</v>
      </c>
      <c r="I46" s="52">
        <v>230</v>
      </c>
      <c r="J46" s="57">
        <v>90</v>
      </c>
      <c r="K46" s="96"/>
      <c r="L46" s="58">
        <f t="shared" si="12"/>
        <v>10</v>
      </c>
      <c r="M46" s="57">
        <f t="shared" si="13"/>
        <v>22</v>
      </c>
      <c r="N46" s="78">
        <v>12</v>
      </c>
      <c r="O46" s="59">
        <v>100</v>
      </c>
      <c r="P46" s="52">
        <f t="shared" si="6"/>
        <v>46</v>
      </c>
      <c r="Q46" s="60">
        <f>O46*P46/100*((N46/100)^2/4*PI()*7850/100)</f>
        <v>40.839447859605869</v>
      </c>
      <c r="R46" s="77">
        <v>22</v>
      </c>
      <c r="S46" s="59">
        <f t="shared" si="0"/>
        <v>525</v>
      </c>
      <c r="T46" s="57">
        <v>11</v>
      </c>
      <c r="U46" s="61">
        <f>S46*T46/100*((R46/100)^2/4*PI()*7850/100)</f>
        <v>172.32841291120832</v>
      </c>
      <c r="V46" s="78">
        <v>20</v>
      </c>
      <c r="W46" s="59">
        <f>150</f>
        <v>150</v>
      </c>
      <c r="X46" s="57">
        <f t="shared" si="15"/>
        <v>10</v>
      </c>
      <c r="Y46" s="60">
        <f>W46*X46/100*((V46/100)^2/4*PI()*7850/100)</f>
        <v>36.992253496019821</v>
      </c>
      <c r="Z46" s="77">
        <v>14</v>
      </c>
      <c r="AA46" s="43">
        <f t="shared" si="7"/>
        <v>109</v>
      </c>
      <c r="AB46" s="2">
        <f t="shared" si="8"/>
        <v>36</v>
      </c>
      <c r="AC46" s="60">
        <f>AA46*AB46/100*((Z46/100)^2/4*PI()*7850/100)</f>
        <v>47.418150221338053</v>
      </c>
      <c r="AD46" s="78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8">
        <v>12</v>
      </c>
      <c r="AI46" s="55">
        <f t="shared" si="9"/>
        <v>477</v>
      </c>
      <c r="AJ46" s="52">
        <v>5</v>
      </c>
      <c r="AK46" s="55">
        <f t="shared" si="10"/>
        <v>21.174365901121742</v>
      </c>
      <c r="AL46" s="55">
        <f t="shared" si="11"/>
        <v>322.30388672491171</v>
      </c>
      <c r="AM46" s="62">
        <f t="shared" si="5"/>
        <v>4.1399999999999997</v>
      </c>
      <c r="AN46" s="4"/>
    </row>
    <row r="47" spans="2:40" ht="19.899999999999999" customHeight="1" x14ac:dyDescent="0.15">
      <c r="F47" s="18"/>
      <c r="G47" s="75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5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5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5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5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5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5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5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5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5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5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5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5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5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5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5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5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5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5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5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5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5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5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5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5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5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5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5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5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5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5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5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5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5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5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5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5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5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5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5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5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5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5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5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5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5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5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5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5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5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5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5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5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5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5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5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5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5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5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5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5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5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5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5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5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5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5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5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5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5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5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5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5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5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5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5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5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5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5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5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5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5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5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5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5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5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5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5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5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5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5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5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5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5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5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5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5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5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5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5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5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5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5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5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5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5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5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5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5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5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5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5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5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5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5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5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5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5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5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5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5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5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5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5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5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5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5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5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5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5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5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5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5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5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5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5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5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5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5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5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5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5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5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5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5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5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5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5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5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5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5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5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5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5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5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5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5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5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5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5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5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5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5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5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5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5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5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5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5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5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5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5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5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5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5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5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5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5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5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5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5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5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5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5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5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5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5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5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5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5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5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5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5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5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5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5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5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5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5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5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5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5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5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5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5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5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5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5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5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5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5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5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5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5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5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5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5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5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5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5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5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5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5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5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5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5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5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5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5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5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5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5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5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5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5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5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5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5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5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5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5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5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5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5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5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5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5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5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5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5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5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5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5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5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5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5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5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5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5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5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5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5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5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5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5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5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5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5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5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5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5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5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5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5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5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5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5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5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5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5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5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5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5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5"/>
    </row>
    <row r="331" spans="6:30" x14ac:dyDescent="0.15">
      <c r="F331" s="18"/>
      <c r="G331" s="75"/>
    </row>
    <row r="332" spans="6:30" x14ac:dyDescent="0.15">
      <c r="F332" s="18"/>
      <c r="G332" s="75"/>
    </row>
    <row r="333" spans="6:30" x14ac:dyDescent="0.15">
      <c r="F333" s="18"/>
      <c r="G333" s="75"/>
    </row>
    <row r="334" spans="6:30" x14ac:dyDescent="0.15">
      <c r="F334" s="18"/>
      <c r="G334" s="75"/>
    </row>
    <row r="335" spans="6:30" x14ac:dyDescent="0.15">
      <c r="F335" s="18"/>
      <c r="G335" s="75"/>
    </row>
    <row r="336" spans="6:30" x14ac:dyDescent="0.15">
      <c r="F336" s="18"/>
      <c r="G336" s="75"/>
    </row>
    <row r="337" spans="6:7" x14ac:dyDescent="0.15">
      <c r="F337" s="18"/>
      <c r="G337" s="75"/>
    </row>
    <row r="338" spans="6:7" x14ac:dyDescent="0.15">
      <c r="F338" s="18"/>
      <c r="G338" s="75"/>
    </row>
    <row r="339" spans="6:7" x14ac:dyDescent="0.15">
      <c r="F339" s="18"/>
      <c r="G339" s="75"/>
    </row>
    <row r="340" spans="6:7" x14ac:dyDescent="0.15">
      <c r="F340" s="18"/>
      <c r="G340" s="75"/>
    </row>
    <row r="341" spans="6:7" x14ac:dyDescent="0.15">
      <c r="F341" s="18"/>
      <c r="G341" s="75"/>
    </row>
    <row r="342" spans="6:7" x14ac:dyDescent="0.15">
      <c r="F342" s="18"/>
      <c r="G342" s="75"/>
    </row>
    <row r="343" spans="6:7" x14ac:dyDescent="0.15">
      <c r="F343" s="18"/>
      <c r="G343" s="75"/>
    </row>
    <row r="344" spans="6:7" x14ac:dyDescent="0.15">
      <c r="F344" s="18"/>
      <c r="G344" s="75"/>
    </row>
    <row r="345" spans="6:7" x14ac:dyDescent="0.15">
      <c r="F345" s="18"/>
      <c r="G345" s="75"/>
    </row>
    <row r="346" spans="6:7" x14ac:dyDescent="0.15">
      <c r="F346" s="18"/>
      <c r="G346" s="75"/>
    </row>
    <row r="347" spans="6:7" x14ac:dyDescent="0.15">
      <c r="F347" s="18"/>
      <c r="G347" s="75"/>
    </row>
    <row r="348" spans="6:7" x14ac:dyDescent="0.15">
      <c r="F348" s="18"/>
      <c r="G348" s="75"/>
    </row>
    <row r="349" spans="6:7" x14ac:dyDescent="0.15">
      <c r="F349" s="18"/>
      <c r="G349" s="75"/>
    </row>
    <row r="350" spans="6:7" x14ac:dyDescent="0.15">
      <c r="F350" s="18"/>
      <c r="G350" s="75"/>
    </row>
    <row r="351" spans="6:7" x14ac:dyDescent="0.15">
      <c r="F351" s="18"/>
      <c r="G351" s="75"/>
    </row>
    <row r="352" spans="6:7" x14ac:dyDescent="0.15">
      <c r="F352" s="18"/>
      <c r="G352" s="75"/>
    </row>
    <row r="353" spans="6:7" x14ac:dyDescent="0.15">
      <c r="F353" s="18"/>
      <c r="G353" s="75"/>
    </row>
    <row r="354" spans="6:7" x14ac:dyDescent="0.15">
      <c r="F354" s="18"/>
      <c r="G354" s="75"/>
    </row>
    <row r="355" spans="6:7" x14ac:dyDescent="0.15">
      <c r="F355" s="18"/>
      <c r="G355" s="75"/>
    </row>
    <row r="356" spans="6:7" x14ac:dyDescent="0.15">
      <c r="F356" s="18"/>
      <c r="G356" s="75"/>
    </row>
    <row r="357" spans="6:7" x14ac:dyDescent="0.15">
      <c r="F357" s="18"/>
      <c r="G357" s="75"/>
    </row>
    <row r="358" spans="6:7" x14ac:dyDescent="0.15">
      <c r="F358" s="18"/>
      <c r="G358" s="75"/>
    </row>
    <row r="359" spans="6:7" x14ac:dyDescent="0.15">
      <c r="F359" s="18"/>
      <c r="G359" s="75"/>
    </row>
    <row r="360" spans="6:7" x14ac:dyDescent="0.15">
      <c r="F360" s="18"/>
      <c r="G360" s="75"/>
    </row>
    <row r="361" spans="6:7" x14ac:dyDescent="0.15">
      <c r="F361" s="18"/>
      <c r="G361" s="75"/>
    </row>
    <row r="362" spans="6:7" x14ac:dyDescent="0.15">
      <c r="F362" s="18"/>
      <c r="G362" s="75"/>
    </row>
    <row r="363" spans="6:7" x14ac:dyDescent="0.15">
      <c r="F363" s="18"/>
      <c r="G363" s="75"/>
    </row>
    <row r="364" spans="6:7" x14ac:dyDescent="0.15">
      <c r="F364" s="18"/>
      <c r="G364" s="75"/>
    </row>
    <row r="365" spans="6:7" x14ac:dyDescent="0.15">
      <c r="F365" s="18"/>
      <c r="G365" s="75"/>
    </row>
    <row r="366" spans="6:7" x14ac:dyDescent="0.15">
      <c r="F366" s="18"/>
      <c r="G366" s="75"/>
    </row>
    <row r="367" spans="6:7" x14ac:dyDescent="0.15">
      <c r="F367" s="18"/>
      <c r="G367" s="75"/>
    </row>
    <row r="368" spans="6:7" x14ac:dyDescent="0.15">
      <c r="F368" s="18"/>
      <c r="G368" s="75"/>
    </row>
    <row r="369" spans="6:7" x14ac:dyDescent="0.15">
      <c r="F369" s="18"/>
      <c r="G369" s="75"/>
    </row>
    <row r="370" spans="6:7" x14ac:dyDescent="0.15">
      <c r="F370" s="18"/>
      <c r="G370" s="75"/>
    </row>
    <row r="371" spans="6:7" x14ac:dyDescent="0.15">
      <c r="F371" s="18"/>
      <c r="G371" s="75"/>
    </row>
    <row r="372" spans="6:7" x14ac:dyDescent="0.15">
      <c r="F372" s="18"/>
      <c r="G372" s="75"/>
    </row>
    <row r="373" spans="6:7" x14ac:dyDescent="0.15">
      <c r="F373" s="18"/>
      <c r="G373" s="75"/>
    </row>
    <row r="374" spans="6:7" x14ac:dyDescent="0.15">
      <c r="F374" s="18"/>
      <c r="G374" s="75"/>
    </row>
    <row r="375" spans="6:7" x14ac:dyDescent="0.15">
      <c r="F375" s="18"/>
      <c r="G375" s="75"/>
    </row>
    <row r="376" spans="6:7" x14ac:dyDescent="0.15">
      <c r="F376" s="18"/>
      <c r="G376" s="75"/>
    </row>
    <row r="377" spans="6:7" x14ac:dyDescent="0.15">
      <c r="F377" s="18"/>
      <c r="G377" s="75"/>
    </row>
    <row r="378" spans="6:7" x14ac:dyDescent="0.15">
      <c r="F378" s="18"/>
      <c r="G378" s="75"/>
    </row>
    <row r="379" spans="6:7" x14ac:dyDescent="0.15">
      <c r="F379" s="18"/>
      <c r="G379" s="75"/>
    </row>
    <row r="380" spans="6:7" x14ac:dyDescent="0.15">
      <c r="F380" s="18"/>
      <c r="G380" s="75"/>
    </row>
    <row r="381" spans="6:7" x14ac:dyDescent="0.15">
      <c r="F381" s="18"/>
      <c r="G381" s="75"/>
    </row>
    <row r="382" spans="6:7" x14ac:dyDescent="0.15">
      <c r="F382" s="18"/>
      <c r="G382" s="75"/>
    </row>
    <row r="383" spans="6:7" x14ac:dyDescent="0.15">
      <c r="F383" s="18"/>
      <c r="G383" s="75"/>
    </row>
    <row r="384" spans="6:7" x14ac:dyDescent="0.15">
      <c r="F384" s="18"/>
      <c r="G384" s="75"/>
    </row>
    <row r="385" spans="6:7" x14ac:dyDescent="0.15">
      <c r="F385" s="18"/>
      <c r="G385" s="75"/>
    </row>
    <row r="386" spans="6:7" x14ac:dyDescent="0.15">
      <c r="F386" s="18"/>
      <c r="G386" s="75"/>
    </row>
    <row r="387" spans="6:7" x14ac:dyDescent="0.15">
      <c r="F387" s="18"/>
      <c r="G387" s="75"/>
    </row>
    <row r="388" spans="6:7" x14ac:dyDescent="0.15">
      <c r="F388" s="18"/>
      <c r="G388" s="75"/>
    </row>
    <row r="389" spans="6:7" x14ac:dyDescent="0.15">
      <c r="F389" s="18"/>
      <c r="G389" s="75"/>
    </row>
    <row r="390" spans="6:7" x14ac:dyDescent="0.15">
      <c r="F390" s="18"/>
      <c r="G390" s="75"/>
    </row>
    <row r="391" spans="6:7" x14ac:dyDescent="0.15">
      <c r="F391" s="18"/>
      <c r="G391" s="75"/>
    </row>
    <row r="392" spans="6:7" x14ac:dyDescent="0.15">
      <c r="F392" s="18"/>
      <c r="G392" s="75"/>
    </row>
    <row r="393" spans="6:7" x14ac:dyDescent="0.15">
      <c r="F393" s="18"/>
      <c r="G393" s="75"/>
    </row>
    <row r="394" spans="6:7" x14ac:dyDescent="0.15">
      <c r="F394" s="18"/>
      <c r="G394" s="75"/>
    </row>
    <row r="395" spans="6:7" x14ac:dyDescent="0.15">
      <c r="F395" s="18"/>
      <c r="G395" s="75"/>
    </row>
    <row r="396" spans="6:7" x14ac:dyDescent="0.15">
      <c r="F396" s="18"/>
      <c r="G396" s="75"/>
    </row>
    <row r="397" spans="6:7" x14ac:dyDescent="0.15">
      <c r="F397" s="18"/>
      <c r="G397" s="75"/>
    </row>
    <row r="398" spans="6:7" x14ac:dyDescent="0.15">
      <c r="F398" s="18"/>
      <c r="G398" s="75"/>
    </row>
    <row r="399" spans="6:7" x14ac:dyDescent="0.15">
      <c r="F399" s="18"/>
      <c r="G399" s="75"/>
    </row>
    <row r="400" spans="6:7" x14ac:dyDescent="0.15">
      <c r="F400" s="18"/>
      <c r="G400" s="75"/>
    </row>
    <row r="401" spans="6:7" x14ac:dyDescent="0.15">
      <c r="F401" s="18"/>
      <c r="G401" s="75"/>
    </row>
    <row r="402" spans="6:7" x14ac:dyDescent="0.15">
      <c r="F402" s="18"/>
      <c r="G402" s="75"/>
    </row>
    <row r="403" spans="6:7" x14ac:dyDescent="0.15">
      <c r="F403" s="18"/>
      <c r="G403" s="75"/>
    </row>
    <row r="404" spans="6:7" x14ac:dyDescent="0.15">
      <c r="F404" s="18"/>
      <c r="G404" s="75"/>
    </row>
    <row r="405" spans="6:7" x14ac:dyDescent="0.15">
      <c r="F405" s="18"/>
      <c r="G405" s="75"/>
    </row>
    <row r="406" spans="6:7" x14ac:dyDescent="0.15">
      <c r="F406" s="18"/>
      <c r="G406" s="75"/>
    </row>
    <row r="407" spans="6:7" x14ac:dyDescent="0.15">
      <c r="F407" s="18"/>
      <c r="G407" s="75"/>
    </row>
    <row r="408" spans="6:7" x14ac:dyDescent="0.15">
      <c r="F408" s="18"/>
      <c r="G408" s="75"/>
    </row>
    <row r="409" spans="6:7" x14ac:dyDescent="0.15">
      <c r="F409" s="18"/>
      <c r="G409" s="75"/>
    </row>
    <row r="410" spans="6:7" x14ac:dyDescent="0.15">
      <c r="F410" s="18"/>
      <c r="G410" s="75"/>
    </row>
    <row r="411" spans="6:7" x14ac:dyDescent="0.15">
      <c r="F411" s="18"/>
      <c r="G411" s="75"/>
    </row>
    <row r="412" spans="6:7" x14ac:dyDescent="0.15">
      <c r="F412" s="18"/>
      <c r="G412" s="75"/>
    </row>
    <row r="413" spans="6:7" x14ac:dyDescent="0.15">
      <c r="F413" s="18"/>
      <c r="G413" s="75"/>
    </row>
    <row r="414" spans="6:7" x14ac:dyDescent="0.15">
      <c r="F414" s="18"/>
      <c r="G414" s="75"/>
    </row>
    <row r="415" spans="6:7" x14ac:dyDescent="0.15">
      <c r="F415" s="18"/>
      <c r="G415" s="75"/>
    </row>
    <row r="416" spans="6:7" x14ac:dyDescent="0.15">
      <c r="F416" s="18"/>
      <c r="G416" s="75"/>
    </row>
    <row r="417" spans="6:7" x14ac:dyDescent="0.15">
      <c r="F417" s="18"/>
      <c r="G417" s="75"/>
    </row>
    <row r="418" spans="6:7" x14ac:dyDescent="0.15">
      <c r="F418" s="18"/>
      <c r="G418" s="75"/>
    </row>
    <row r="419" spans="6:7" x14ac:dyDescent="0.15">
      <c r="F419" s="18"/>
      <c r="G419" s="75"/>
    </row>
    <row r="420" spans="6:7" x14ac:dyDescent="0.15">
      <c r="F420" s="18"/>
      <c r="G420" s="75"/>
    </row>
    <row r="421" spans="6:7" x14ac:dyDescent="0.15">
      <c r="F421" s="18"/>
      <c r="G421" s="75"/>
    </row>
    <row r="422" spans="6:7" x14ac:dyDescent="0.15">
      <c r="F422" s="18"/>
      <c r="G422" s="75"/>
    </row>
    <row r="423" spans="6:7" x14ac:dyDescent="0.15">
      <c r="F423" s="18"/>
      <c r="G423" s="75"/>
    </row>
    <row r="424" spans="6:7" x14ac:dyDescent="0.15">
      <c r="F424" s="18"/>
      <c r="G424" s="75"/>
    </row>
    <row r="425" spans="6:7" x14ac:dyDescent="0.15">
      <c r="F425" s="18"/>
      <c r="G425" s="75"/>
    </row>
    <row r="426" spans="6:7" x14ac:dyDescent="0.15">
      <c r="F426" s="18"/>
      <c r="G426" s="75"/>
    </row>
    <row r="427" spans="6:7" x14ac:dyDescent="0.15">
      <c r="F427" s="18"/>
      <c r="G427" s="75"/>
    </row>
    <row r="428" spans="6:7" x14ac:dyDescent="0.15">
      <c r="F428" s="18"/>
      <c r="G428" s="75"/>
    </row>
    <row r="429" spans="6:7" x14ac:dyDescent="0.15">
      <c r="F429" s="18"/>
      <c r="G429" s="75"/>
    </row>
    <row r="430" spans="6:7" x14ac:dyDescent="0.15">
      <c r="F430" s="18"/>
      <c r="G430" s="75"/>
    </row>
    <row r="431" spans="6:7" x14ac:dyDescent="0.15">
      <c r="F431" s="18"/>
      <c r="G431" s="75"/>
    </row>
    <row r="432" spans="6:7" x14ac:dyDescent="0.15">
      <c r="F432" s="18"/>
      <c r="G432" s="75"/>
    </row>
    <row r="433" spans="6:7" x14ac:dyDescent="0.15">
      <c r="F433" s="18"/>
      <c r="G433" s="75"/>
    </row>
    <row r="434" spans="6:7" x14ac:dyDescent="0.15">
      <c r="F434" s="18"/>
      <c r="G434" s="75"/>
    </row>
    <row r="435" spans="6:7" x14ac:dyDescent="0.15">
      <c r="F435" s="18"/>
      <c r="G435" s="75"/>
    </row>
    <row r="436" spans="6:7" x14ac:dyDescent="0.15">
      <c r="F436" s="18"/>
      <c r="G436" s="75"/>
    </row>
    <row r="437" spans="6:7" x14ac:dyDescent="0.15">
      <c r="F437" s="18"/>
      <c r="G437" s="75"/>
    </row>
    <row r="438" spans="6:7" x14ac:dyDescent="0.15">
      <c r="F438" s="18"/>
      <c r="G438" s="75"/>
    </row>
    <row r="439" spans="6:7" x14ac:dyDescent="0.15">
      <c r="F439" s="18"/>
      <c r="G439" s="75"/>
    </row>
    <row r="440" spans="6:7" x14ac:dyDescent="0.15">
      <c r="F440" s="18"/>
      <c r="G440" s="75"/>
    </row>
    <row r="441" spans="6:7" x14ac:dyDescent="0.15">
      <c r="F441" s="18"/>
      <c r="G441" s="75"/>
    </row>
    <row r="442" spans="6:7" x14ac:dyDescent="0.15">
      <c r="F442" s="18"/>
      <c r="G442" s="75"/>
    </row>
    <row r="443" spans="6:7" x14ac:dyDescent="0.15">
      <c r="F443" s="18"/>
      <c r="G443" s="75"/>
    </row>
    <row r="444" spans="6:7" x14ac:dyDescent="0.15">
      <c r="F444" s="18"/>
      <c r="G444" s="75"/>
    </row>
    <row r="445" spans="6:7" x14ac:dyDescent="0.15">
      <c r="F445" s="18"/>
      <c r="G445" s="75"/>
    </row>
    <row r="446" spans="6:7" x14ac:dyDescent="0.15">
      <c r="F446" s="18"/>
      <c r="G446" s="75"/>
    </row>
    <row r="447" spans="6:7" x14ac:dyDescent="0.15">
      <c r="F447" s="18"/>
      <c r="G447" s="75"/>
    </row>
    <row r="448" spans="6:7" x14ac:dyDescent="0.15">
      <c r="F448" s="18"/>
      <c r="G448" s="75"/>
    </row>
    <row r="449" spans="6:7" x14ac:dyDescent="0.15">
      <c r="F449" s="18"/>
      <c r="G449" s="75"/>
    </row>
    <row r="450" spans="6:7" x14ac:dyDescent="0.15">
      <c r="F450" s="18"/>
      <c r="G450" s="75"/>
    </row>
    <row r="451" spans="6:7" x14ac:dyDescent="0.15">
      <c r="F451" s="18"/>
      <c r="G451" s="75"/>
    </row>
    <row r="452" spans="6:7" x14ac:dyDescent="0.15">
      <c r="F452" s="18"/>
      <c r="G452" s="75"/>
    </row>
    <row r="453" spans="6:7" x14ac:dyDescent="0.15">
      <c r="F453" s="18"/>
      <c r="G453" s="75"/>
    </row>
    <row r="454" spans="6:7" x14ac:dyDescent="0.15">
      <c r="F454" s="18"/>
      <c r="G454" s="75"/>
    </row>
    <row r="455" spans="6:7" x14ac:dyDescent="0.15">
      <c r="F455" s="18"/>
      <c r="G455" s="75"/>
    </row>
    <row r="456" spans="6:7" x14ac:dyDescent="0.15">
      <c r="F456" s="18"/>
      <c r="G456" s="75"/>
    </row>
    <row r="457" spans="6:7" x14ac:dyDescent="0.15">
      <c r="F457" s="18"/>
      <c r="G457" s="75"/>
    </row>
    <row r="458" spans="6:7" x14ac:dyDescent="0.15">
      <c r="F458" s="18"/>
      <c r="G458" s="75"/>
    </row>
    <row r="459" spans="6:7" x14ac:dyDescent="0.15">
      <c r="F459" s="18"/>
      <c r="G459" s="75"/>
    </row>
    <row r="460" spans="6:7" x14ac:dyDescent="0.15">
      <c r="F460" s="18"/>
      <c r="G460" s="75"/>
    </row>
    <row r="461" spans="6:7" x14ac:dyDescent="0.15">
      <c r="F461" s="18"/>
      <c r="G461" s="75"/>
    </row>
    <row r="462" spans="6:7" x14ac:dyDescent="0.15">
      <c r="F462" s="18"/>
      <c r="G462" s="75"/>
    </row>
    <row r="463" spans="6:7" x14ac:dyDescent="0.15">
      <c r="F463" s="18"/>
      <c r="G463" s="75"/>
    </row>
    <row r="464" spans="6:7" x14ac:dyDescent="0.15">
      <c r="F464" s="18"/>
      <c r="G464" s="75"/>
    </row>
    <row r="465" spans="6:7" x14ac:dyDescent="0.15">
      <c r="F465" s="18"/>
      <c r="G465" s="75"/>
    </row>
    <row r="466" spans="6:7" x14ac:dyDescent="0.15">
      <c r="F466" s="18"/>
      <c r="G466" s="75"/>
    </row>
    <row r="467" spans="6:7" x14ac:dyDescent="0.15">
      <c r="F467" s="18"/>
      <c r="G467" s="75"/>
    </row>
    <row r="468" spans="6:7" x14ac:dyDescent="0.15">
      <c r="F468" s="18"/>
      <c r="G468" s="75"/>
    </row>
    <row r="469" spans="6:7" x14ac:dyDescent="0.15">
      <c r="F469" s="18"/>
      <c r="G469" s="75"/>
    </row>
    <row r="470" spans="6:7" x14ac:dyDescent="0.15">
      <c r="F470" s="18"/>
      <c r="G470" s="75"/>
    </row>
    <row r="471" spans="6:7" x14ac:dyDescent="0.15">
      <c r="F471" s="18"/>
      <c r="G471" s="75"/>
    </row>
    <row r="472" spans="6:7" x14ac:dyDescent="0.15">
      <c r="F472" s="18"/>
      <c r="G472" s="75"/>
    </row>
    <row r="473" spans="6:7" x14ac:dyDescent="0.15">
      <c r="F473" s="18"/>
      <c r="G473" s="75"/>
    </row>
    <row r="474" spans="6:7" x14ac:dyDescent="0.15">
      <c r="F474" s="18"/>
      <c r="G474" s="75"/>
    </row>
    <row r="475" spans="6:7" x14ac:dyDescent="0.15">
      <c r="F475" s="18"/>
      <c r="G475" s="75"/>
    </row>
    <row r="476" spans="6:7" x14ac:dyDescent="0.15">
      <c r="F476" s="18"/>
      <c r="G476" s="75"/>
    </row>
    <row r="477" spans="6:7" x14ac:dyDescent="0.15">
      <c r="F477" s="18"/>
      <c r="G477" s="75"/>
    </row>
    <row r="478" spans="6:7" x14ac:dyDescent="0.15">
      <c r="F478" s="18"/>
      <c r="G478" s="75"/>
    </row>
    <row r="479" spans="6:7" x14ac:dyDescent="0.15">
      <c r="F479" s="18"/>
      <c r="G479" s="75"/>
    </row>
    <row r="480" spans="6:7" x14ac:dyDescent="0.15">
      <c r="F480" s="18"/>
      <c r="G480" s="75"/>
    </row>
    <row r="481" spans="6:7" x14ac:dyDescent="0.15">
      <c r="F481" s="18"/>
      <c r="G481" s="75"/>
    </row>
    <row r="482" spans="6:7" x14ac:dyDescent="0.15">
      <c r="F482" s="18"/>
      <c r="G482" s="75"/>
    </row>
    <row r="483" spans="6:7" x14ac:dyDescent="0.15">
      <c r="F483" s="18"/>
      <c r="G483" s="75"/>
    </row>
    <row r="484" spans="6:7" x14ac:dyDescent="0.15">
      <c r="F484" s="18"/>
      <c r="G484" s="75"/>
    </row>
    <row r="485" spans="6:7" x14ac:dyDescent="0.15">
      <c r="F485" s="18"/>
      <c r="G485" s="75"/>
    </row>
    <row r="486" spans="6:7" x14ac:dyDescent="0.15">
      <c r="F486" s="18"/>
      <c r="G486" s="75"/>
    </row>
    <row r="487" spans="6:7" x14ac:dyDescent="0.15">
      <c r="F487" s="18"/>
      <c r="G487" s="75"/>
    </row>
    <row r="488" spans="6:7" x14ac:dyDescent="0.15">
      <c r="F488" s="18"/>
      <c r="G488" s="75"/>
    </row>
    <row r="489" spans="6:7" x14ac:dyDescent="0.15">
      <c r="F489" s="18"/>
      <c r="G489" s="75"/>
    </row>
    <row r="490" spans="6:7" x14ac:dyDescent="0.15">
      <c r="F490" s="18"/>
      <c r="G490" s="75"/>
    </row>
    <row r="491" spans="6:7" x14ac:dyDescent="0.15">
      <c r="F491" s="18"/>
      <c r="G491" s="75"/>
    </row>
    <row r="492" spans="6:7" x14ac:dyDescent="0.15">
      <c r="F492" s="18"/>
      <c r="G492" s="75"/>
    </row>
    <row r="493" spans="6:7" x14ac:dyDescent="0.15">
      <c r="F493" s="18"/>
      <c r="G493" s="75"/>
    </row>
    <row r="494" spans="6:7" x14ac:dyDescent="0.15">
      <c r="F494" s="18"/>
      <c r="G494" s="75"/>
    </row>
    <row r="495" spans="6:7" x14ac:dyDescent="0.15">
      <c r="F495" s="18"/>
      <c r="G495" s="75"/>
    </row>
    <row r="496" spans="6:7" x14ac:dyDescent="0.15">
      <c r="F496" s="18"/>
      <c r="G496" s="75"/>
    </row>
    <row r="497" spans="6:7" x14ac:dyDescent="0.15">
      <c r="F497" s="18"/>
      <c r="G497" s="75"/>
    </row>
    <row r="498" spans="6:7" x14ac:dyDescent="0.15">
      <c r="F498" s="18"/>
      <c r="G498" s="75"/>
    </row>
    <row r="499" spans="6:7" x14ac:dyDescent="0.15">
      <c r="F499" s="18"/>
      <c r="G499" s="75"/>
    </row>
    <row r="500" spans="6:7" x14ac:dyDescent="0.15">
      <c r="F500" s="18"/>
      <c r="G500" s="75"/>
    </row>
    <row r="501" spans="6:7" x14ac:dyDescent="0.15">
      <c r="F501" s="18"/>
      <c r="G501" s="75"/>
    </row>
    <row r="502" spans="6:7" x14ac:dyDescent="0.15">
      <c r="F502" s="18"/>
      <c r="G502" s="75"/>
    </row>
    <row r="503" spans="6:7" x14ac:dyDescent="0.15">
      <c r="F503" s="18"/>
      <c r="G503" s="75"/>
    </row>
    <row r="504" spans="6:7" x14ac:dyDescent="0.15">
      <c r="F504" s="18"/>
      <c r="G504" s="75"/>
    </row>
    <row r="505" spans="6:7" x14ac:dyDescent="0.15">
      <c r="F505" s="18"/>
      <c r="G505" s="75"/>
    </row>
    <row r="506" spans="6:7" x14ac:dyDescent="0.15">
      <c r="F506" s="18"/>
      <c r="G506" s="75"/>
    </row>
    <row r="507" spans="6:7" x14ac:dyDescent="0.15">
      <c r="F507" s="18"/>
      <c r="G507" s="75"/>
    </row>
    <row r="508" spans="6:7" x14ac:dyDescent="0.15">
      <c r="F508" s="18"/>
      <c r="G508" s="75"/>
    </row>
    <row r="509" spans="6:7" x14ac:dyDescent="0.15">
      <c r="F509" s="18"/>
      <c r="G509" s="75"/>
    </row>
    <row r="510" spans="6:7" x14ac:dyDescent="0.15">
      <c r="F510" s="18"/>
      <c r="G510" s="75"/>
    </row>
    <row r="511" spans="6:7" x14ac:dyDescent="0.15">
      <c r="F511" s="18"/>
      <c r="G511" s="75"/>
    </row>
    <row r="512" spans="6:7" x14ac:dyDescent="0.15">
      <c r="F512" s="18"/>
      <c r="G512" s="75"/>
    </row>
    <row r="513" spans="6:7" x14ac:dyDescent="0.15">
      <c r="F513" s="18"/>
      <c r="G513" s="75"/>
    </row>
    <row r="514" spans="6:7" x14ac:dyDescent="0.15">
      <c r="F514" s="18"/>
      <c r="G514" s="75"/>
    </row>
    <row r="515" spans="6:7" x14ac:dyDescent="0.15">
      <c r="F515" s="18"/>
      <c r="G515" s="75"/>
    </row>
    <row r="516" spans="6:7" x14ac:dyDescent="0.15">
      <c r="F516" s="18"/>
      <c r="G516" s="75"/>
    </row>
    <row r="517" spans="6:7" x14ac:dyDescent="0.15">
      <c r="F517" s="18"/>
      <c r="G517" s="75"/>
    </row>
    <row r="518" spans="6:7" x14ac:dyDescent="0.15">
      <c r="F518" s="18"/>
      <c r="G518" s="75"/>
    </row>
    <row r="519" spans="6:7" x14ac:dyDescent="0.15">
      <c r="F519" s="18"/>
      <c r="G519" s="75"/>
    </row>
    <row r="520" spans="6:7" x14ac:dyDescent="0.15">
      <c r="F520" s="18"/>
      <c r="G520" s="75"/>
    </row>
    <row r="521" spans="6:7" x14ac:dyDescent="0.15">
      <c r="F521" s="18"/>
      <c r="G521" s="75"/>
    </row>
    <row r="522" spans="6:7" x14ac:dyDescent="0.15">
      <c r="F522" s="18"/>
      <c r="G522" s="75"/>
    </row>
    <row r="523" spans="6:7" x14ac:dyDescent="0.15">
      <c r="F523" s="18"/>
      <c r="G523" s="75"/>
    </row>
    <row r="524" spans="6:7" x14ac:dyDescent="0.15">
      <c r="F524" s="18"/>
      <c r="G524" s="75"/>
    </row>
    <row r="525" spans="6:7" x14ac:dyDescent="0.15">
      <c r="F525" s="18"/>
      <c r="G525" s="75"/>
    </row>
    <row r="526" spans="6:7" x14ac:dyDescent="0.15">
      <c r="F526" s="18"/>
      <c r="G526" s="75"/>
    </row>
    <row r="527" spans="6:7" x14ac:dyDescent="0.15">
      <c r="F527" s="18"/>
      <c r="G527" s="75"/>
    </row>
    <row r="528" spans="6:7" x14ac:dyDescent="0.15">
      <c r="F528" s="18"/>
      <c r="G528" s="75"/>
    </row>
    <row r="529" spans="6:7" x14ac:dyDescent="0.15">
      <c r="F529" s="18"/>
      <c r="G529" s="75"/>
    </row>
    <row r="530" spans="6:7" x14ac:dyDescent="0.15">
      <c r="F530" s="18"/>
      <c r="G530" s="75"/>
    </row>
    <row r="531" spans="6:7" x14ac:dyDescent="0.15">
      <c r="F531" s="18"/>
      <c r="G531" s="75"/>
    </row>
    <row r="532" spans="6:7" x14ac:dyDescent="0.15">
      <c r="F532" s="18"/>
      <c r="G532" s="75"/>
    </row>
    <row r="533" spans="6:7" x14ac:dyDescent="0.15">
      <c r="F533" s="18"/>
      <c r="G533" s="75"/>
    </row>
    <row r="534" spans="6:7" x14ac:dyDescent="0.15">
      <c r="F534" s="18"/>
      <c r="G534" s="75"/>
    </row>
    <row r="535" spans="6:7" x14ac:dyDescent="0.15">
      <c r="F535" s="18"/>
      <c r="G535" s="75"/>
    </row>
    <row r="536" spans="6:7" x14ac:dyDescent="0.15">
      <c r="F536" s="18"/>
      <c r="G536" s="75"/>
    </row>
    <row r="537" spans="6:7" x14ac:dyDescent="0.15">
      <c r="F537" s="18"/>
      <c r="G537" s="75"/>
    </row>
    <row r="538" spans="6:7" x14ac:dyDescent="0.15">
      <c r="F538" s="18"/>
      <c r="G538" s="75"/>
    </row>
    <row r="539" spans="6:7" x14ac:dyDescent="0.15">
      <c r="F539" s="18"/>
      <c r="G539" s="75"/>
    </row>
    <row r="540" spans="6:7" x14ac:dyDescent="0.15">
      <c r="F540" s="18"/>
      <c r="G540" s="75"/>
    </row>
    <row r="541" spans="6:7" x14ac:dyDescent="0.15">
      <c r="F541" s="18"/>
      <c r="G541" s="75"/>
    </row>
    <row r="542" spans="6:7" x14ac:dyDescent="0.15">
      <c r="F542" s="18"/>
      <c r="G542" s="75"/>
    </row>
    <row r="543" spans="6:7" x14ac:dyDescent="0.15">
      <c r="F543" s="18"/>
      <c r="G543" s="75"/>
    </row>
  </sheetData>
  <mergeCells count="66"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V4:Y4"/>
    <mergeCell ref="K4:K5"/>
    <mergeCell ref="K22:K29"/>
    <mergeCell ref="Z4:AC4"/>
    <mergeCell ref="R4:U4"/>
    <mergeCell ref="L4:L5"/>
    <mergeCell ref="M4:M5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I15" sqref="I15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76" t="s">
        <v>76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</row>
    <row r="3" spans="2:29" s="63" customFormat="1" ht="8.25" customHeight="1" thickBot="1" x14ac:dyDescent="0.2">
      <c r="B3" s="152"/>
      <c r="C3" s="178"/>
      <c r="D3" s="178"/>
      <c r="E3" s="64"/>
      <c r="F3" s="178"/>
      <c r="G3" s="178"/>
      <c r="H3" s="178"/>
      <c r="I3" s="178"/>
      <c r="J3" s="178"/>
      <c r="K3" s="178"/>
      <c r="L3" s="64"/>
      <c r="M3" s="64"/>
      <c r="N3" s="64"/>
      <c r="O3" s="64"/>
    </row>
    <row r="4" spans="2:29" s="63" customFormat="1" ht="19.5" customHeight="1" x14ac:dyDescent="0.15">
      <c r="B4" s="152"/>
      <c r="C4" s="167" t="s">
        <v>56</v>
      </c>
      <c r="D4" s="169" t="s">
        <v>1</v>
      </c>
      <c r="E4" s="169" t="s">
        <v>40</v>
      </c>
      <c r="F4" s="169" t="s">
        <v>41</v>
      </c>
      <c r="G4" s="170" t="s">
        <v>65</v>
      </c>
      <c r="H4" s="171"/>
      <c r="I4" s="158" t="s">
        <v>49</v>
      </c>
      <c r="J4" s="159"/>
      <c r="K4" s="159"/>
      <c r="L4" s="159"/>
      <c r="M4" s="159"/>
      <c r="N4" s="159"/>
      <c r="O4" s="160"/>
      <c r="P4" s="158" t="s">
        <v>50</v>
      </c>
      <c r="Q4" s="159"/>
      <c r="R4" s="159"/>
      <c r="S4" s="159"/>
      <c r="T4" s="159"/>
      <c r="U4" s="159"/>
      <c r="V4" s="160"/>
      <c r="W4" s="161" t="s">
        <v>42</v>
      </c>
      <c r="X4" s="162"/>
      <c r="Y4" s="162"/>
      <c r="Z4" s="162"/>
      <c r="AA4" s="162"/>
      <c r="AB4" s="162"/>
      <c r="AC4" s="163"/>
    </row>
    <row r="5" spans="2:29" s="63" customFormat="1" ht="30" customHeight="1" x14ac:dyDescent="0.15">
      <c r="B5" s="152"/>
      <c r="C5" s="168"/>
      <c r="D5" s="164"/>
      <c r="E5" s="164"/>
      <c r="F5" s="164"/>
      <c r="G5" s="172"/>
      <c r="H5" s="173"/>
      <c r="I5" s="164" t="s">
        <v>0</v>
      </c>
      <c r="J5" s="164"/>
      <c r="K5" s="164"/>
      <c r="L5" s="151" t="s">
        <v>8</v>
      </c>
      <c r="M5" s="151"/>
      <c r="N5" s="151"/>
      <c r="O5" s="151"/>
      <c r="P5" s="164" t="s">
        <v>0</v>
      </c>
      <c r="Q5" s="164"/>
      <c r="R5" s="164"/>
      <c r="S5" s="151" t="s">
        <v>8</v>
      </c>
      <c r="T5" s="151"/>
      <c r="U5" s="151"/>
      <c r="V5" s="151"/>
      <c r="W5" s="164" t="s">
        <v>0</v>
      </c>
      <c r="X5" s="164"/>
      <c r="Y5" s="164"/>
      <c r="Z5" s="151" t="s">
        <v>8</v>
      </c>
      <c r="AA5" s="151"/>
      <c r="AB5" s="151"/>
      <c r="AC5" s="166"/>
    </row>
    <row r="6" spans="2:29" ht="28.5" customHeight="1" x14ac:dyDescent="0.15">
      <c r="B6" s="152"/>
      <c r="C6" s="168"/>
      <c r="D6" s="164"/>
      <c r="E6" s="164"/>
      <c r="F6" s="164"/>
      <c r="G6" s="174" t="s">
        <v>2</v>
      </c>
      <c r="H6" s="175" t="s">
        <v>10</v>
      </c>
      <c r="I6" s="128" t="s">
        <v>54</v>
      </c>
      <c r="J6" s="157" t="s">
        <v>11</v>
      </c>
      <c r="K6" s="132" t="s">
        <v>43</v>
      </c>
      <c r="L6" s="142" t="s">
        <v>44</v>
      </c>
      <c r="M6" s="142"/>
      <c r="N6" s="142"/>
      <c r="O6" s="142"/>
      <c r="P6" s="128" t="s">
        <v>55</v>
      </c>
      <c r="Q6" s="157" t="s">
        <v>12</v>
      </c>
      <c r="R6" s="132" t="s">
        <v>43</v>
      </c>
      <c r="S6" s="142" t="s">
        <v>44</v>
      </c>
      <c r="T6" s="142"/>
      <c r="U6" s="142"/>
      <c r="V6" s="142"/>
      <c r="W6" s="128" t="s">
        <v>55</v>
      </c>
      <c r="X6" s="157" t="s">
        <v>12</v>
      </c>
      <c r="Y6" s="132" t="s">
        <v>43</v>
      </c>
      <c r="Z6" s="142" t="s">
        <v>44</v>
      </c>
      <c r="AA6" s="142"/>
      <c r="AB6" s="142"/>
      <c r="AC6" s="165"/>
    </row>
    <row r="7" spans="2:29" ht="41.25" customHeight="1" x14ac:dyDescent="0.15">
      <c r="B7" s="153"/>
      <c r="C7" s="150"/>
      <c r="D7" s="132"/>
      <c r="E7" s="132"/>
      <c r="F7" s="132"/>
      <c r="G7" s="174"/>
      <c r="H7" s="175"/>
      <c r="I7" s="128"/>
      <c r="J7" s="157"/>
      <c r="K7" s="132"/>
      <c r="L7" s="50" t="s">
        <v>3</v>
      </c>
      <c r="M7" s="37" t="s">
        <v>4</v>
      </c>
      <c r="N7" s="50" t="s">
        <v>5</v>
      </c>
      <c r="O7" s="50" t="s">
        <v>6</v>
      </c>
      <c r="P7" s="128"/>
      <c r="Q7" s="157"/>
      <c r="R7" s="132"/>
      <c r="S7" s="50" t="s">
        <v>3</v>
      </c>
      <c r="T7" s="37" t="s">
        <v>4</v>
      </c>
      <c r="U7" s="50" t="s">
        <v>5</v>
      </c>
      <c r="V7" s="50" t="s">
        <v>6</v>
      </c>
      <c r="W7" s="128"/>
      <c r="X7" s="157"/>
      <c r="Y7" s="132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53"/>
      <c r="C8" s="91">
        <v>2.4</v>
      </c>
      <c r="D8" s="93">
        <v>2</v>
      </c>
      <c r="E8" s="93">
        <v>2</v>
      </c>
      <c r="F8" s="71" t="s">
        <v>68</v>
      </c>
      <c r="G8" s="67">
        <v>170</v>
      </c>
      <c r="H8" s="67"/>
      <c r="I8" s="95">
        <v>5</v>
      </c>
      <c r="J8" s="38">
        <f t="shared" ref="J8:J14" si="0">2*G8*TAN(I$8*PI()/180)</f>
        <v>29.746145598814163</v>
      </c>
      <c r="K8" s="52">
        <f t="shared" ref="K8:K14" si="1">INT((J8-10)/10)</f>
        <v>1</v>
      </c>
      <c r="L8" s="76">
        <v>16</v>
      </c>
      <c r="M8" s="38">
        <f t="shared" ref="M8:M14" si="2">(2*G8-15)/COS(I$8*PI()/180)+80</f>
        <v>406.2414472015879</v>
      </c>
      <c r="N8" s="68">
        <f t="shared" ref="N8:N14" si="3">(K8+1)*2</f>
        <v>4</v>
      </c>
      <c r="O8" s="55">
        <f t="shared" ref="O8:O14" si="4">M8*N8/100*((L8/100)^2/4*PI()*7850/100)</f>
        <v>25.647422456270657</v>
      </c>
      <c r="P8" s="95">
        <v>10</v>
      </c>
      <c r="Q8" s="38">
        <f t="shared" ref="Q8:Q14" si="5">2*G8*TAN(P$8*PI()/180)</f>
        <v>59.951173440878094</v>
      </c>
      <c r="R8" s="52">
        <f t="shared" ref="R8:R14" si="6">INT((Q8-10)/10)</f>
        <v>4</v>
      </c>
      <c r="S8" s="76">
        <v>16</v>
      </c>
      <c r="T8" s="38">
        <f t="shared" ref="T8:T14" si="7">(2*G8-15)/COS(P$8*PI()/180)+80</f>
        <v>410.01364886286711</v>
      </c>
      <c r="U8" s="68">
        <f t="shared" ref="U8:U14" si="8">(R8+1)*2</f>
        <v>10</v>
      </c>
      <c r="V8" s="55">
        <f t="shared" ref="V8:V14" si="9">T8*U8/100*((S8/100)^2/4*PI()*7850/100)</f>
        <v>64.713936365069799</v>
      </c>
      <c r="W8" s="95">
        <v>15</v>
      </c>
      <c r="X8" s="38">
        <f t="shared" ref="X8:X14" si="10">2*G8*TAN(W$8*PI()/180)</f>
        <v>91.102725426581713</v>
      </c>
      <c r="Y8" s="52">
        <f t="shared" ref="Y8:Y14" si="11">INT((X8-10)/10)</f>
        <v>8</v>
      </c>
      <c r="Z8" s="76">
        <v>16</v>
      </c>
      <c r="AA8" s="38">
        <f t="shared" ref="AA8:AA14" si="12">(2*G8-15)/COS(W$8*PI()/180)+80</f>
        <v>416.46475863327697</v>
      </c>
      <c r="AB8" s="68">
        <f t="shared" ref="AB8:AB14" si="13">(Y8+1)*2</f>
        <v>18</v>
      </c>
      <c r="AC8" s="55">
        <f t="shared" ref="AC8:AC14" si="14">AA8*AB8/100*((Z8/100)^2/4*PI()*7850/100)</f>
        <v>118.31784901264042</v>
      </c>
    </row>
    <row r="9" spans="2:29" ht="30" customHeight="1" x14ac:dyDescent="0.15">
      <c r="B9" s="153"/>
      <c r="C9" s="154"/>
      <c r="D9" s="155"/>
      <c r="E9" s="155"/>
      <c r="F9" s="82" t="s">
        <v>78</v>
      </c>
      <c r="G9" s="83">
        <v>180</v>
      </c>
      <c r="H9" s="83"/>
      <c r="I9" s="156"/>
      <c r="J9" s="38">
        <f t="shared" si="0"/>
        <v>31.495918869332641</v>
      </c>
      <c r="K9" s="52">
        <f t="shared" si="1"/>
        <v>2</v>
      </c>
      <c r="L9" s="76">
        <v>16</v>
      </c>
      <c r="M9" s="38">
        <f t="shared" si="2"/>
        <v>426.31784395245484</v>
      </c>
      <c r="N9" s="68">
        <f t="shared" si="3"/>
        <v>6</v>
      </c>
      <c r="O9" s="55">
        <f t="shared" si="4"/>
        <v>40.37237184861651</v>
      </c>
      <c r="P9" s="156"/>
      <c r="Q9" s="38">
        <f t="shared" si="5"/>
        <v>63.477713055047388</v>
      </c>
      <c r="R9" s="52">
        <f t="shared" si="6"/>
        <v>5</v>
      </c>
      <c r="S9" s="76">
        <v>16</v>
      </c>
      <c r="T9" s="38">
        <f t="shared" si="7"/>
        <v>430.32218110058204</v>
      </c>
      <c r="U9" s="68">
        <f t="shared" si="8"/>
        <v>12</v>
      </c>
      <c r="V9" s="55">
        <f t="shared" si="9"/>
        <v>81.50316650615234</v>
      </c>
      <c r="W9" s="156"/>
      <c r="X9" s="38">
        <f t="shared" si="10"/>
        <v>96.461709275204171</v>
      </c>
      <c r="Y9" s="52">
        <f t="shared" si="11"/>
        <v>8</v>
      </c>
      <c r="Z9" s="76">
        <v>16</v>
      </c>
      <c r="AA9" s="38">
        <f t="shared" si="12"/>
        <v>437.17028224147862</v>
      </c>
      <c r="AB9" s="68">
        <f t="shared" si="13"/>
        <v>18</v>
      </c>
      <c r="AC9" s="55">
        <f t="shared" si="14"/>
        <v>124.20029876431339</v>
      </c>
    </row>
    <row r="10" spans="2:29" ht="30" customHeight="1" x14ac:dyDescent="0.15">
      <c r="B10" s="153"/>
      <c r="C10" s="154"/>
      <c r="D10" s="155"/>
      <c r="E10" s="155"/>
      <c r="F10" s="82" t="s">
        <v>79</v>
      </c>
      <c r="G10" s="83">
        <v>180</v>
      </c>
      <c r="H10" s="83"/>
      <c r="I10" s="156"/>
      <c r="J10" s="38">
        <f t="shared" si="0"/>
        <v>31.495918869332641</v>
      </c>
      <c r="K10" s="52">
        <f t="shared" si="1"/>
        <v>2</v>
      </c>
      <c r="L10" s="76">
        <v>20</v>
      </c>
      <c r="M10" s="38">
        <f t="shared" si="2"/>
        <v>426.31784395245484</v>
      </c>
      <c r="N10" s="68">
        <f t="shared" si="3"/>
        <v>6</v>
      </c>
      <c r="O10" s="55">
        <f t="shared" si="4"/>
        <v>63.081831013463315</v>
      </c>
      <c r="P10" s="156"/>
      <c r="Q10" s="38">
        <f t="shared" si="5"/>
        <v>63.477713055047388</v>
      </c>
      <c r="R10" s="52">
        <f t="shared" si="6"/>
        <v>5</v>
      </c>
      <c r="S10" s="76">
        <v>20</v>
      </c>
      <c r="T10" s="38">
        <f t="shared" si="7"/>
        <v>430.32218110058204</v>
      </c>
      <c r="U10" s="68">
        <f t="shared" si="8"/>
        <v>12</v>
      </c>
      <c r="V10" s="55">
        <f t="shared" si="9"/>
        <v>127.34869766586304</v>
      </c>
      <c r="W10" s="156"/>
      <c r="X10" s="38">
        <f t="shared" si="10"/>
        <v>96.461709275204171</v>
      </c>
      <c r="Y10" s="52">
        <f t="shared" si="11"/>
        <v>8</v>
      </c>
      <c r="Z10" s="76">
        <v>20</v>
      </c>
      <c r="AA10" s="38">
        <f t="shared" si="12"/>
        <v>437.17028224147862</v>
      </c>
      <c r="AB10" s="68">
        <f t="shared" si="13"/>
        <v>18</v>
      </c>
      <c r="AC10" s="55">
        <f t="shared" si="14"/>
        <v>194.0629668192397</v>
      </c>
    </row>
    <row r="11" spans="2:29" ht="30" customHeight="1" x14ac:dyDescent="0.15">
      <c r="B11" s="153"/>
      <c r="C11" s="154"/>
      <c r="D11" s="155"/>
      <c r="E11" s="155"/>
      <c r="F11" s="82" t="s">
        <v>80</v>
      </c>
      <c r="G11" s="83">
        <v>190</v>
      </c>
      <c r="H11" s="83"/>
      <c r="I11" s="156"/>
      <c r="J11" s="38">
        <f t="shared" si="0"/>
        <v>33.245692139851123</v>
      </c>
      <c r="K11" s="52">
        <f t="shared" si="1"/>
        <v>2</v>
      </c>
      <c r="L11" s="76">
        <v>20</v>
      </c>
      <c r="M11" s="38">
        <f t="shared" si="2"/>
        <v>446.39424070332177</v>
      </c>
      <c r="N11" s="68">
        <f t="shared" si="3"/>
        <v>6</v>
      </c>
      <c r="O11" s="55">
        <f t="shared" si="4"/>
        <v>66.052515645042263</v>
      </c>
      <c r="P11" s="156"/>
      <c r="Q11" s="38">
        <f t="shared" si="5"/>
        <v>67.004252669216697</v>
      </c>
      <c r="R11" s="52">
        <f t="shared" si="6"/>
        <v>5</v>
      </c>
      <c r="S11" s="76">
        <v>20</v>
      </c>
      <c r="T11" s="38">
        <f t="shared" si="7"/>
        <v>450.63071333829691</v>
      </c>
      <c r="U11" s="68">
        <f t="shared" si="8"/>
        <v>12</v>
      </c>
      <c r="V11" s="55">
        <f t="shared" si="9"/>
        <v>133.35876464722014</v>
      </c>
      <c r="W11" s="156"/>
      <c r="X11" s="38">
        <f t="shared" si="10"/>
        <v>101.82069312382663</v>
      </c>
      <c r="Y11" s="52">
        <f t="shared" si="11"/>
        <v>9</v>
      </c>
      <c r="Z11" s="76">
        <v>20</v>
      </c>
      <c r="AA11" s="38">
        <f t="shared" si="12"/>
        <v>457.87580584968032</v>
      </c>
      <c r="AB11" s="68">
        <f t="shared" si="13"/>
        <v>20</v>
      </c>
      <c r="AC11" s="55">
        <f t="shared" si="14"/>
        <v>225.83810506247639</v>
      </c>
    </row>
    <row r="12" spans="2:29" ht="30" customHeight="1" x14ac:dyDescent="0.15">
      <c r="B12" s="153"/>
      <c r="C12" s="154"/>
      <c r="D12" s="155"/>
      <c r="E12" s="155"/>
      <c r="F12" s="82" t="s">
        <v>81</v>
      </c>
      <c r="G12" s="83">
        <v>220</v>
      </c>
      <c r="H12" s="83"/>
      <c r="I12" s="156"/>
      <c r="J12" s="38">
        <f t="shared" si="0"/>
        <v>38.495011951406561</v>
      </c>
      <c r="K12" s="52">
        <f t="shared" si="1"/>
        <v>2</v>
      </c>
      <c r="L12" s="76">
        <v>20</v>
      </c>
      <c r="M12" s="38">
        <f t="shared" si="2"/>
        <v>506.62343095592263</v>
      </c>
      <c r="N12" s="68">
        <f t="shared" si="3"/>
        <v>6</v>
      </c>
      <c r="O12" s="55">
        <f t="shared" si="4"/>
        <v>74.964569539779134</v>
      </c>
      <c r="P12" s="156"/>
      <c r="Q12" s="38">
        <f t="shared" si="5"/>
        <v>77.583871511724595</v>
      </c>
      <c r="R12" s="52">
        <f t="shared" si="6"/>
        <v>6</v>
      </c>
      <c r="S12" s="76">
        <v>20</v>
      </c>
      <c r="T12" s="38">
        <f t="shared" si="7"/>
        <v>511.55631005144164</v>
      </c>
      <c r="U12" s="68">
        <f t="shared" si="8"/>
        <v>14</v>
      </c>
      <c r="V12" s="55">
        <f t="shared" si="9"/>
        <v>176.62045985650678</v>
      </c>
      <c r="W12" s="156"/>
      <c r="X12" s="38">
        <f t="shared" si="10"/>
        <v>117.89764466969399</v>
      </c>
      <c r="Y12" s="52">
        <f t="shared" si="11"/>
        <v>10</v>
      </c>
      <c r="Z12" s="76">
        <v>20</v>
      </c>
      <c r="AA12" s="38">
        <f t="shared" si="12"/>
        <v>519.99237667428531</v>
      </c>
      <c r="AB12" s="68">
        <f t="shared" si="13"/>
        <v>22</v>
      </c>
      <c r="AC12" s="55">
        <f t="shared" si="14"/>
        <v>282.12345060435041</v>
      </c>
    </row>
    <row r="13" spans="2:29" ht="30" customHeight="1" x14ac:dyDescent="0.15">
      <c r="B13" s="153"/>
      <c r="C13" s="154"/>
      <c r="D13" s="155"/>
      <c r="E13" s="155"/>
      <c r="F13" s="82" t="s">
        <v>82</v>
      </c>
      <c r="G13" s="90">
        <v>220</v>
      </c>
      <c r="H13" s="90"/>
      <c r="I13" s="156"/>
      <c r="J13" s="38">
        <f t="shared" si="0"/>
        <v>38.495011951406561</v>
      </c>
      <c r="K13" s="52">
        <f t="shared" si="1"/>
        <v>2</v>
      </c>
      <c r="L13" s="76">
        <v>22</v>
      </c>
      <c r="M13" s="38">
        <f t="shared" si="2"/>
        <v>506.62343095592263</v>
      </c>
      <c r="N13" s="68">
        <f t="shared" si="3"/>
        <v>6</v>
      </c>
      <c r="O13" s="55">
        <f t="shared" si="4"/>
        <v>90.707129143132747</v>
      </c>
      <c r="P13" s="156"/>
      <c r="Q13" s="38">
        <f t="shared" si="5"/>
        <v>77.583871511724595</v>
      </c>
      <c r="R13" s="52">
        <f t="shared" si="6"/>
        <v>6</v>
      </c>
      <c r="S13" s="76">
        <v>22</v>
      </c>
      <c r="T13" s="38">
        <f t="shared" si="7"/>
        <v>511.55631005144164</v>
      </c>
      <c r="U13" s="68">
        <f t="shared" si="8"/>
        <v>14</v>
      </c>
      <c r="V13" s="55">
        <f t="shared" si="9"/>
        <v>213.71075642637319</v>
      </c>
      <c r="W13" s="156"/>
      <c r="X13" s="38">
        <f t="shared" si="10"/>
        <v>117.89764466969399</v>
      </c>
      <c r="Y13" s="52">
        <f t="shared" si="11"/>
        <v>10</v>
      </c>
      <c r="Z13" s="76">
        <v>22</v>
      </c>
      <c r="AA13" s="38">
        <f t="shared" si="12"/>
        <v>519.99237667428531</v>
      </c>
      <c r="AB13" s="68">
        <f t="shared" si="13"/>
        <v>22</v>
      </c>
      <c r="AC13" s="55">
        <f t="shared" si="14"/>
        <v>341.36937523126397</v>
      </c>
    </row>
    <row r="14" spans="2:29" ht="30" customHeight="1" thickBot="1" x14ac:dyDescent="0.2">
      <c r="B14" s="153"/>
      <c r="C14" s="92"/>
      <c r="D14" s="94"/>
      <c r="E14" s="94"/>
      <c r="F14" s="72" t="s">
        <v>69</v>
      </c>
      <c r="G14" s="57">
        <v>230</v>
      </c>
      <c r="H14" s="57"/>
      <c r="I14" s="96"/>
      <c r="J14" s="38">
        <f t="shared" si="0"/>
        <v>40.244785221925042</v>
      </c>
      <c r="K14" s="52">
        <f t="shared" si="1"/>
        <v>3</v>
      </c>
      <c r="L14" s="76">
        <v>22</v>
      </c>
      <c r="M14" s="38">
        <f t="shared" si="2"/>
        <v>526.69982770678962</v>
      </c>
      <c r="N14" s="68">
        <f t="shared" si="3"/>
        <v>8</v>
      </c>
      <c r="O14" s="55">
        <f t="shared" si="4"/>
        <v>125.73554339645771</v>
      </c>
      <c r="P14" s="96"/>
      <c r="Q14" s="38">
        <f t="shared" si="5"/>
        <v>81.11041112589389</v>
      </c>
      <c r="R14" s="52">
        <f t="shared" si="6"/>
        <v>7</v>
      </c>
      <c r="S14" s="76">
        <v>22</v>
      </c>
      <c r="T14" s="38">
        <f t="shared" si="7"/>
        <v>531.86484228915651</v>
      </c>
      <c r="U14" s="68">
        <f t="shared" si="8"/>
        <v>16</v>
      </c>
      <c r="V14" s="55">
        <f t="shared" si="9"/>
        <v>253.9371058838731</v>
      </c>
      <c r="W14" s="96"/>
      <c r="X14" s="38">
        <f t="shared" si="10"/>
        <v>123.25662851831645</v>
      </c>
      <c r="Y14" s="52">
        <f t="shared" si="11"/>
        <v>11</v>
      </c>
      <c r="Z14" s="76">
        <v>22</v>
      </c>
      <c r="AA14" s="38">
        <f t="shared" si="12"/>
        <v>540.6979002824869</v>
      </c>
      <c r="AB14" s="68">
        <f t="shared" si="13"/>
        <v>24</v>
      </c>
      <c r="AC14" s="55">
        <f t="shared" si="14"/>
        <v>387.23163021341816</v>
      </c>
    </row>
    <row r="15" spans="2:29" ht="30" customHeight="1" thickBot="1" x14ac:dyDescent="0.2"/>
    <row r="16" spans="2:29" ht="21" customHeight="1" x14ac:dyDescent="0.15">
      <c r="C16" s="167" t="s">
        <v>56</v>
      </c>
      <c r="D16" s="169" t="s">
        <v>1</v>
      </c>
      <c r="E16" s="169" t="s">
        <v>40</v>
      </c>
      <c r="F16" s="169" t="s">
        <v>41</v>
      </c>
      <c r="G16" s="170" t="s">
        <v>9</v>
      </c>
      <c r="H16" s="171"/>
      <c r="I16" s="158" t="s">
        <v>47</v>
      </c>
      <c r="J16" s="159"/>
      <c r="K16" s="159"/>
      <c r="L16" s="159"/>
      <c r="M16" s="159"/>
      <c r="N16" s="159"/>
      <c r="O16" s="160"/>
      <c r="P16" s="158" t="s">
        <v>48</v>
      </c>
      <c r="Q16" s="159"/>
      <c r="R16" s="159"/>
      <c r="S16" s="159"/>
      <c r="T16" s="159"/>
      <c r="U16" s="159"/>
      <c r="V16" s="160"/>
      <c r="W16" s="161" t="s">
        <v>51</v>
      </c>
      <c r="X16" s="162"/>
      <c r="Y16" s="162"/>
      <c r="Z16" s="162"/>
      <c r="AA16" s="162"/>
      <c r="AB16" s="162"/>
      <c r="AC16" s="163"/>
    </row>
    <row r="17" spans="3:29" ht="30" customHeight="1" x14ac:dyDescent="0.15">
      <c r="C17" s="168"/>
      <c r="D17" s="164"/>
      <c r="E17" s="164"/>
      <c r="F17" s="164"/>
      <c r="G17" s="172"/>
      <c r="H17" s="173"/>
      <c r="I17" s="164" t="s">
        <v>0</v>
      </c>
      <c r="J17" s="164"/>
      <c r="K17" s="164"/>
      <c r="L17" s="151" t="s">
        <v>8</v>
      </c>
      <c r="M17" s="151"/>
      <c r="N17" s="151"/>
      <c r="O17" s="151"/>
      <c r="P17" s="164" t="s">
        <v>0</v>
      </c>
      <c r="Q17" s="164"/>
      <c r="R17" s="164"/>
      <c r="S17" s="151" t="s">
        <v>8</v>
      </c>
      <c r="T17" s="151"/>
      <c r="U17" s="151"/>
      <c r="V17" s="151"/>
      <c r="W17" s="164" t="s">
        <v>0</v>
      </c>
      <c r="X17" s="164"/>
      <c r="Y17" s="164"/>
      <c r="Z17" s="151" t="s">
        <v>8</v>
      </c>
      <c r="AA17" s="151"/>
      <c r="AB17" s="151"/>
      <c r="AC17" s="166"/>
    </row>
    <row r="18" spans="3:29" ht="30" customHeight="1" x14ac:dyDescent="0.15">
      <c r="C18" s="168"/>
      <c r="D18" s="164"/>
      <c r="E18" s="164"/>
      <c r="F18" s="164"/>
      <c r="G18" s="174" t="s">
        <v>2</v>
      </c>
      <c r="H18" s="175" t="s">
        <v>10</v>
      </c>
      <c r="I18" s="128" t="s">
        <v>55</v>
      </c>
      <c r="J18" s="157" t="s">
        <v>11</v>
      </c>
      <c r="K18" s="132" t="s">
        <v>43</v>
      </c>
      <c r="L18" s="142" t="s">
        <v>44</v>
      </c>
      <c r="M18" s="142"/>
      <c r="N18" s="142"/>
      <c r="O18" s="142"/>
      <c r="P18" s="128" t="s">
        <v>55</v>
      </c>
      <c r="Q18" s="157" t="s">
        <v>12</v>
      </c>
      <c r="R18" s="132" t="s">
        <v>43</v>
      </c>
      <c r="S18" s="142" t="s">
        <v>44</v>
      </c>
      <c r="T18" s="142"/>
      <c r="U18" s="142"/>
      <c r="V18" s="142"/>
      <c r="W18" s="128" t="s">
        <v>55</v>
      </c>
      <c r="X18" s="157" t="s">
        <v>12</v>
      </c>
      <c r="Y18" s="132" t="s">
        <v>43</v>
      </c>
      <c r="Z18" s="142" t="s">
        <v>44</v>
      </c>
      <c r="AA18" s="142"/>
      <c r="AB18" s="142"/>
      <c r="AC18" s="165"/>
    </row>
    <row r="19" spans="3:29" ht="48" customHeight="1" x14ac:dyDescent="0.15">
      <c r="C19" s="150"/>
      <c r="D19" s="132"/>
      <c r="E19" s="132"/>
      <c r="F19" s="132"/>
      <c r="G19" s="174"/>
      <c r="H19" s="175"/>
      <c r="I19" s="128"/>
      <c r="J19" s="157"/>
      <c r="K19" s="132"/>
      <c r="L19" s="50" t="s">
        <v>3</v>
      </c>
      <c r="M19" s="37" t="s">
        <v>4</v>
      </c>
      <c r="N19" s="50" t="s">
        <v>5</v>
      </c>
      <c r="O19" s="50" t="s">
        <v>6</v>
      </c>
      <c r="P19" s="128"/>
      <c r="Q19" s="157"/>
      <c r="R19" s="132"/>
      <c r="S19" s="50" t="s">
        <v>3</v>
      </c>
      <c r="T19" s="37" t="s">
        <v>4</v>
      </c>
      <c r="U19" s="50" t="s">
        <v>5</v>
      </c>
      <c r="V19" s="50" t="s">
        <v>6</v>
      </c>
      <c r="W19" s="128"/>
      <c r="X19" s="157"/>
      <c r="Y19" s="132"/>
      <c r="Z19" s="50" t="s">
        <v>3</v>
      </c>
      <c r="AA19" s="37" t="s">
        <v>4</v>
      </c>
      <c r="AB19" s="50" t="s">
        <v>5</v>
      </c>
      <c r="AC19" s="66" t="s">
        <v>6</v>
      </c>
    </row>
    <row r="20" spans="3:29" ht="30" customHeight="1" x14ac:dyDescent="0.15">
      <c r="C20" s="91">
        <v>2.4</v>
      </c>
      <c r="D20" s="93">
        <v>2</v>
      </c>
      <c r="E20" s="93">
        <v>2</v>
      </c>
      <c r="F20" s="71" t="s">
        <v>68</v>
      </c>
      <c r="G20" s="67">
        <v>170</v>
      </c>
      <c r="H20" s="67"/>
      <c r="I20" s="95">
        <v>20</v>
      </c>
      <c r="J20" s="38">
        <f t="shared" ref="J20:J26" si="15">2*G20*TAN(I$20*PI()/180)</f>
        <v>123.7498796505088</v>
      </c>
      <c r="K20" s="52">
        <f t="shared" ref="K20:K26" si="16">INT((J20-10)/10)</f>
        <v>11</v>
      </c>
      <c r="L20" s="76">
        <v>16</v>
      </c>
      <c r="M20" s="38">
        <f t="shared" ref="M20:M26" si="17">(2*G20-15)/COS(I$20*PI()/180)+80</f>
        <v>425.85777605467143</v>
      </c>
      <c r="N20" s="68">
        <f t="shared" ref="N20:N26" si="18">(K20+1)*2</f>
        <v>24</v>
      </c>
      <c r="O20" s="55">
        <f t="shared" ref="O20:O26" si="19">M20*N20/100*((L20/100)^2/4*PI()*7850/100)</f>
        <v>161.31521336387218</v>
      </c>
      <c r="P20" s="95">
        <v>25</v>
      </c>
      <c r="Q20" s="38">
        <f t="shared" ref="Q20:Q26" si="20">2*G20*TAN(P$20*PI()/180)</f>
        <v>158.54460377269953</v>
      </c>
      <c r="R20" s="52">
        <f t="shared" ref="R20:R26" si="21">INT((Q20-10)/10)</f>
        <v>14</v>
      </c>
      <c r="S20" s="76">
        <v>16</v>
      </c>
      <c r="T20" s="38">
        <f t="shared" ref="T20:T26" si="22">(2*G20-15)/COS(P$20*PI()/180)+80</f>
        <v>438.59782366280984</v>
      </c>
      <c r="U20" s="68">
        <f t="shared" ref="U20:U26" si="23">(R20+1)*2</f>
        <v>30</v>
      </c>
      <c r="V20" s="55">
        <f t="shared" ref="V20:V26" si="24">T20*U20/100*((S20/100)^2/4*PI()*7850/100)</f>
        <v>207.6764400094369</v>
      </c>
      <c r="W20" s="95">
        <v>30</v>
      </c>
      <c r="X20" s="38">
        <f t="shared" ref="X20:X26" si="25">2*G20*TAN(W$20*PI()/180)</f>
        <v>196.29909152447274</v>
      </c>
      <c r="Y20" s="52">
        <f t="shared" ref="Y20:Y26" si="26">INT((X20-10)/10)</f>
        <v>18</v>
      </c>
      <c r="Z20" s="76">
        <v>16</v>
      </c>
      <c r="AA20" s="38">
        <f t="shared" ref="AA20:AA26" si="27">(2*G20-15)/COS(W$20*PI()/180)+80</f>
        <v>455.27767497325669</v>
      </c>
      <c r="AB20" s="68">
        <f t="shared" ref="AB20:AB26" si="28">(Y20+1)*2</f>
        <v>38</v>
      </c>
      <c r="AC20" s="55">
        <f t="shared" ref="AC20:AC26" si="29">AA20*AB20/100*((Z20/100)^2/4*PI()*7850/100)</f>
        <v>273.06086068061461</v>
      </c>
    </row>
    <row r="21" spans="3:29" ht="30" customHeight="1" x14ac:dyDescent="0.15">
      <c r="C21" s="154"/>
      <c r="D21" s="155"/>
      <c r="E21" s="155"/>
      <c r="F21" s="82" t="s">
        <v>78</v>
      </c>
      <c r="G21" s="83">
        <v>180</v>
      </c>
      <c r="H21" s="83"/>
      <c r="I21" s="156"/>
      <c r="J21" s="38">
        <f t="shared" si="15"/>
        <v>131.02928433583284</v>
      </c>
      <c r="K21" s="52">
        <f t="shared" si="16"/>
        <v>12</v>
      </c>
      <c r="L21" s="76">
        <v>16</v>
      </c>
      <c r="M21" s="38">
        <f t="shared" si="17"/>
        <v>447.14133150418968</v>
      </c>
      <c r="N21" s="68">
        <f t="shared" si="18"/>
        <v>26</v>
      </c>
      <c r="O21" s="55">
        <f t="shared" si="19"/>
        <v>183.49222509752371</v>
      </c>
      <c r="P21" s="156"/>
      <c r="Q21" s="38">
        <f t="shared" si="20"/>
        <v>167.87075693579948</v>
      </c>
      <c r="R21" s="52">
        <f t="shared" si="21"/>
        <v>15</v>
      </c>
      <c r="S21" s="76">
        <v>16</v>
      </c>
      <c r="T21" s="38">
        <f t="shared" si="22"/>
        <v>460.66538204205966</v>
      </c>
      <c r="U21" s="68">
        <f t="shared" si="23"/>
        <v>32</v>
      </c>
      <c r="V21" s="55">
        <f t="shared" si="24"/>
        <v>232.66714404646481</v>
      </c>
      <c r="W21" s="156"/>
      <c r="X21" s="38">
        <f t="shared" si="25"/>
        <v>207.84609690826525</v>
      </c>
      <c r="Y21" s="52">
        <f t="shared" si="26"/>
        <v>19</v>
      </c>
      <c r="Z21" s="76">
        <v>16</v>
      </c>
      <c r="AA21" s="38">
        <f t="shared" si="27"/>
        <v>478.37168574084177</v>
      </c>
      <c r="AB21" s="68">
        <f t="shared" si="28"/>
        <v>40</v>
      </c>
      <c r="AC21" s="55">
        <f t="shared" si="29"/>
        <v>302.01252973642318</v>
      </c>
    </row>
    <row r="22" spans="3:29" ht="30" customHeight="1" x14ac:dyDescent="0.15">
      <c r="C22" s="154"/>
      <c r="D22" s="155"/>
      <c r="E22" s="155"/>
      <c r="F22" s="82" t="s">
        <v>79</v>
      </c>
      <c r="G22" s="83">
        <v>180</v>
      </c>
      <c r="H22" s="83"/>
      <c r="I22" s="156"/>
      <c r="J22" s="38">
        <f t="shared" si="15"/>
        <v>131.02928433583284</v>
      </c>
      <c r="K22" s="52">
        <f t="shared" si="16"/>
        <v>12</v>
      </c>
      <c r="L22" s="76">
        <v>20</v>
      </c>
      <c r="M22" s="38">
        <f t="shared" si="17"/>
        <v>447.14133150418968</v>
      </c>
      <c r="N22" s="68">
        <f t="shared" si="18"/>
        <v>26</v>
      </c>
      <c r="O22" s="55">
        <f t="shared" si="19"/>
        <v>286.70660171488083</v>
      </c>
      <c r="P22" s="156"/>
      <c r="Q22" s="38">
        <f t="shared" si="20"/>
        <v>167.87075693579948</v>
      </c>
      <c r="R22" s="52">
        <f t="shared" si="21"/>
        <v>15</v>
      </c>
      <c r="S22" s="76">
        <v>20</v>
      </c>
      <c r="T22" s="38">
        <f t="shared" si="22"/>
        <v>460.66538204205966</v>
      </c>
      <c r="U22" s="68">
        <f t="shared" si="23"/>
        <v>32</v>
      </c>
      <c r="V22" s="55">
        <f t="shared" si="24"/>
        <v>363.54241257260134</v>
      </c>
      <c r="W22" s="156"/>
      <c r="X22" s="38">
        <f t="shared" si="25"/>
        <v>207.84609690826525</v>
      </c>
      <c r="Y22" s="52">
        <f t="shared" si="26"/>
        <v>19</v>
      </c>
      <c r="Z22" s="76">
        <v>20</v>
      </c>
      <c r="AA22" s="38">
        <f t="shared" si="27"/>
        <v>478.37168574084177</v>
      </c>
      <c r="AB22" s="68">
        <f t="shared" si="28"/>
        <v>40</v>
      </c>
      <c r="AC22" s="55">
        <f t="shared" si="29"/>
        <v>471.89457771316131</v>
      </c>
    </row>
    <row r="23" spans="3:29" ht="30" customHeight="1" x14ac:dyDescent="0.15">
      <c r="C23" s="154"/>
      <c r="D23" s="155"/>
      <c r="E23" s="155"/>
      <c r="F23" s="82" t="s">
        <v>80</v>
      </c>
      <c r="G23" s="83">
        <v>190</v>
      </c>
      <c r="H23" s="83"/>
      <c r="I23" s="156"/>
      <c r="J23" s="38">
        <f t="shared" si="15"/>
        <v>138.30868902115688</v>
      </c>
      <c r="K23" s="52">
        <f t="shared" si="16"/>
        <v>12</v>
      </c>
      <c r="L23" s="76">
        <v>20</v>
      </c>
      <c r="M23" s="38">
        <f t="shared" si="17"/>
        <v>468.42488695370793</v>
      </c>
      <c r="N23" s="68">
        <f t="shared" si="18"/>
        <v>26</v>
      </c>
      <c r="O23" s="55">
        <f t="shared" si="19"/>
        <v>300.35359747529048</v>
      </c>
      <c r="P23" s="156"/>
      <c r="Q23" s="38">
        <f t="shared" si="20"/>
        <v>177.19691009889945</v>
      </c>
      <c r="R23" s="52">
        <f t="shared" si="21"/>
        <v>16</v>
      </c>
      <c r="S23" s="76">
        <v>20</v>
      </c>
      <c r="T23" s="38">
        <f t="shared" si="22"/>
        <v>482.73294042130948</v>
      </c>
      <c r="U23" s="68">
        <f t="shared" si="23"/>
        <v>34</v>
      </c>
      <c r="V23" s="55">
        <f t="shared" si="24"/>
        <v>404.76726420006656</v>
      </c>
      <c r="W23" s="156"/>
      <c r="X23" s="38">
        <f t="shared" si="25"/>
        <v>219.39310229205779</v>
      </c>
      <c r="Y23" s="52">
        <f t="shared" si="26"/>
        <v>20</v>
      </c>
      <c r="Z23" s="76">
        <v>20</v>
      </c>
      <c r="AA23" s="38">
        <f t="shared" si="27"/>
        <v>501.46569650842679</v>
      </c>
      <c r="AB23" s="68">
        <f t="shared" si="28"/>
        <v>42</v>
      </c>
      <c r="AC23" s="55">
        <f t="shared" si="29"/>
        <v>519.40969261434009</v>
      </c>
    </row>
    <row r="24" spans="3:29" ht="30" customHeight="1" x14ac:dyDescent="0.15">
      <c r="C24" s="154"/>
      <c r="D24" s="155"/>
      <c r="E24" s="155"/>
      <c r="F24" s="82" t="s">
        <v>81</v>
      </c>
      <c r="G24" s="83">
        <v>220</v>
      </c>
      <c r="H24" s="83"/>
      <c r="I24" s="156"/>
      <c r="J24" s="38">
        <f t="shared" si="15"/>
        <v>160.14690307712902</v>
      </c>
      <c r="K24" s="52">
        <f t="shared" si="16"/>
        <v>15</v>
      </c>
      <c r="L24" s="76">
        <v>20</v>
      </c>
      <c r="M24" s="38">
        <f t="shared" si="17"/>
        <v>532.27555330226267</v>
      </c>
      <c r="N24" s="68">
        <f t="shared" si="18"/>
        <v>32</v>
      </c>
      <c r="O24" s="55">
        <f t="shared" si="19"/>
        <v>420.05487354648557</v>
      </c>
      <c r="P24" s="156"/>
      <c r="Q24" s="38">
        <f t="shared" si="20"/>
        <v>205.17536958819937</v>
      </c>
      <c r="R24" s="52">
        <f t="shared" si="21"/>
        <v>19</v>
      </c>
      <c r="S24" s="76">
        <v>20</v>
      </c>
      <c r="T24" s="38">
        <f t="shared" si="22"/>
        <v>548.93561555905899</v>
      </c>
      <c r="U24" s="68">
        <f t="shared" si="23"/>
        <v>40</v>
      </c>
      <c r="V24" s="55">
        <f t="shared" si="24"/>
        <v>541.50307850011711</v>
      </c>
      <c r="W24" s="156"/>
      <c r="X24" s="38">
        <f t="shared" si="25"/>
        <v>254.03411844343532</v>
      </c>
      <c r="Y24" s="52">
        <f t="shared" si="26"/>
        <v>24</v>
      </c>
      <c r="Z24" s="76">
        <v>20</v>
      </c>
      <c r="AA24" s="38">
        <f t="shared" si="27"/>
        <v>570.74772881118179</v>
      </c>
      <c r="AB24" s="68">
        <f t="shared" si="28"/>
        <v>50</v>
      </c>
      <c r="AC24" s="55">
        <f t="shared" si="29"/>
        <v>703.77482221536036</v>
      </c>
    </row>
    <row r="25" spans="3:29" ht="30" customHeight="1" x14ac:dyDescent="0.15">
      <c r="C25" s="154"/>
      <c r="D25" s="155"/>
      <c r="E25" s="155"/>
      <c r="F25" s="82" t="s">
        <v>82</v>
      </c>
      <c r="G25" s="90">
        <v>220</v>
      </c>
      <c r="H25" s="90"/>
      <c r="I25" s="156"/>
      <c r="J25" s="38">
        <f t="shared" si="15"/>
        <v>160.14690307712902</v>
      </c>
      <c r="K25" s="52">
        <f t="shared" si="16"/>
        <v>15</v>
      </c>
      <c r="L25" s="76">
        <v>22</v>
      </c>
      <c r="M25" s="38">
        <f t="shared" si="17"/>
        <v>532.27555330226267</v>
      </c>
      <c r="N25" s="68">
        <f t="shared" si="18"/>
        <v>32</v>
      </c>
      <c r="O25" s="55">
        <f t="shared" si="19"/>
        <v>508.26639699124746</v>
      </c>
      <c r="P25" s="156"/>
      <c r="Q25" s="38">
        <f t="shared" si="20"/>
        <v>205.17536958819937</v>
      </c>
      <c r="R25" s="52">
        <f t="shared" si="21"/>
        <v>19</v>
      </c>
      <c r="S25" s="76">
        <v>22</v>
      </c>
      <c r="T25" s="38">
        <f t="shared" si="22"/>
        <v>548.93561555905899</v>
      </c>
      <c r="U25" s="68">
        <f t="shared" si="23"/>
        <v>40</v>
      </c>
      <c r="V25" s="55">
        <f t="shared" si="24"/>
        <v>655.21872498514165</v>
      </c>
      <c r="W25" s="156"/>
      <c r="X25" s="38">
        <f t="shared" si="25"/>
        <v>254.03411844343532</v>
      </c>
      <c r="Y25" s="52">
        <f t="shared" si="26"/>
        <v>24</v>
      </c>
      <c r="Z25" s="76">
        <v>22</v>
      </c>
      <c r="AA25" s="38">
        <f t="shared" si="27"/>
        <v>570.74772881118179</v>
      </c>
      <c r="AB25" s="68">
        <f t="shared" si="28"/>
        <v>50</v>
      </c>
      <c r="AC25" s="55">
        <f t="shared" si="29"/>
        <v>851.56753488058598</v>
      </c>
    </row>
    <row r="26" spans="3:29" ht="30" customHeight="1" thickBot="1" x14ac:dyDescent="0.2">
      <c r="C26" s="92"/>
      <c r="D26" s="94"/>
      <c r="E26" s="94"/>
      <c r="F26" s="72" t="s">
        <v>69</v>
      </c>
      <c r="G26" s="57">
        <v>230</v>
      </c>
      <c r="H26" s="57"/>
      <c r="I26" s="96"/>
      <c r="J26" s="38">
        <f t="shared" si="15"/>
        <v>167.42630776245306</v>
      </c>
      <c r="K26" s="52">
        <f t="shared" si="16"/>
        <v>15</v>
      </c>
      <c r="L26" s="76">
        <v>22</v>
      </c>
      <c r="M26" s="38">
        <f t="shared" si="17"/>
        <v>553.55910875178085</v>
      </c>
      <c r="N26" s="68">
        <f t="shared" si="18"/>
        <v>32</v>
      </c>
      <c r="O26" s="55">
        <f t="shared" si="19"/>
        <v>528.58992298521127</v>
      </c>
      <c r="P26" s="96"/>
      <c r="Q26" s="38">
        <f t="shared" si="20"/>
        <v>214.50152275129935</v>
      </c>
      <c r="R26" s="52">
        <f t="shared" si="21"/>
        <v>20</v>
      </c>
      <c r="S26" s="76">
        <v>22</v>
      </c>
      <c r="T26" s="38">
        <f t="shared" si="22"/>
        <v>571.00317393830892</v>
      </c>
      <c r="U26" s="68">
        <f t="shared" si="23"/>
        <v>42</v>
      </c>
      <c r="V26" s="55">
        <f t="shared" si="24"/>
        <v>715.63687805128291</v>
      </c>
      <c r="W26" s="96"/>
      <c r="X26" s="38">
        <f t="shared" si="25"/>
        <v>265.58112382722783</v>
      </c>
      <c r="Y26" s="52">
        <f t="shared" si="26"/>
        <v>25</v>
      </c>
      <c r="Z26" s="76">
        <v>22</v>
      </c>
      <c r="AA26" s="38">
        <f t="shared" si="27"/>
        <v>593.84173957876692</v>
      </c>
      <c r="AB26" s="68">
        <f t="shared" si="28"/>
        <v>52</v>
      </c>
      <c r="AC26" s="55">
        <f t="shared" si="29"/>
        <v>921.46525265906132</v>
      </c>
    </row>
    <row r="27" spans="3:29" ht="30" customHeight="1" thickBot="1" x14ac:dyDescent="0.2"/>
    <row r="28" spans="3:29" ht="21" customHeight="1" x14ac:dyDescent="0.15">
      <c r="C28" s="167" t="s">
        <v>56</v>
      </c>
      <c r="D28" s="169" t="s">
        <v>1</v>
      </c>
      <c r="E28" s="169" t="s">
        <v>40</v>
      </c>
      <c r="F28" s="169" t="s">
        <v>41</v>
      </c>
      <c r="G28" s="170" t="s">
        <v>9</v>
      </c>
      <c r="H28" s="171"/>
      <c r="I28" s="158" t="s">
        <v>45</v>
      </c>
      <c r="J28" s="159"/>
      <c r="K28" s="159"/>
      <c r="L28" s="159"/>
      <c r="M28" s="159"/>
      <c r="N28" s="159"/>
      <c r="O28" s="160"/>
      <c r="P28" s="158" t="s">
        <v>46</v>
      </c>
      <c r="Q28" s="159"/>
      <c r="R28" s="159"/>
      <c r="S28" s="159"/>
      <c r="T28" s="159"/>
      <c r="U28" s="159"/>
      <c r="V28" s="160"/>
      <c r="W28" s="161" t="s">
        <v>52</v>
      </c>
      <c r="X28" s="162"/>
      <c r="Y28" s="162"/>
      <c r="Z28" s="162"/>
      <c r="AA28" s="162"/>
      <c r="AB28" s="162"/>
      <c r="AC28" s="163"/>
    </row>
    <row r="29" spans="3:29" ht="30" customHeight="1" x14ac:dyDescent="0.15">
      <c r="C29" s="168"/>
      <c r="D29" s="164"/>
      <c r="E29" s="164"/>
      <c r="F29" s="164"/>
      <c r="G29" s="172"/>
      <c r="H29" s="173"/>
      <c r="I29" s="164" t="s">
        <v>0</v>
      </c>
      <c r="J29" s="164"/>
      <c r="K29" s="164"/>
      <c r="L29" s="151" t="s">
        <v>8</v>
      </c>
      <c r="M29" s="151"/>
      <c r="N29" s="151"/>
      <c r="O29" s="151"/>
      <c r="P29" s="164" t="s">
        <v>0</v>
      </c>
      <c r="Q29" s="164"/>
      <c r="R29" s="164"/>
      <c r="S29" s="151" t="s">
        <v>8</v>
      </c>
      <c r="T29" s="151"/>
      <c r="U29" s="151"/>
      <c r="V29" s="151"/>
      <c r="W29" s="164" t="s">
        <v>0</v>
      </c>
      <c r="X29" s="164"/>
      <c r="Y29" s="164"/>
      <c r="Z29" s="151" t="s">
        <v>8</v>
      </c>
      <c r="AA29" s="151"/>
      <c r="AB29" s="151"/>
      <c r="AC29" s="166"/>
    </row>
    <row r="30" spans="3:29" ht="30" customHeight="1" x14ac:dyDescent="0.15">
      <c r="C30" s="168"/>
      <c r="D30" s="164"/>
      <c r="E30" s="164"/>
      <c r="F30" s="164"/>
      <c r="G30" s="174" t="s">
        <v>2</v>
      </c>
      <c r="H30" s="175" t="s">
        <v>10</v>
      </c>
      <c r="I30" s="128" t="s">
        <v>55</v>
      </c>
      <c r="J30" s="157" t="s">
        <v>11</v>
      </c>
      <c r="K30" s="132" t="s">
        <v>43</v>
      </c>
      <c r="L30" s="142" t="s">
        <v>44</v>
      </c>
      <c r="M30" s="142"/>
      <c r="N30" s="142"/>
      <c r="O30" s="142"/>
      <c r="P30" s="128" t="s">
        <v>55</v>
      </c>
      <c r="Q30" s="157" t="s">
        <v>12</v>
      </c>
      <c r="R30" s="132" t="s">
        <v>43</v>
      </c>
      <c r="S30" s="142" t="s">
        <v>44</v>
      </c>
      <c r="T30" s="142"/>
      <c r="U30" s="142"/>
      <c r="V30" s="142"/>
      <c r="W30" s="128" t="s">
        <v>55</v>
      </c>
      <c r="X30" s="157" t="s">
        <v>12</v>
      </c>
      <c r="Y30" s="132" t="s">
        <v>43</v>
      </c>
      <c r="Z30" s="142" t="s">
        <v>44</v>
      </c>
      <c r="AA30" s="142"/>
      <c r="AB30" s="142"/>
      <c r="AC30" s="165"/>
    </row>
    <row r="31" spans="3:29" ht="48" customHeight="1" x14ac:dyDescent="0.15">
      <c r="C31" s="150"/>
      <c r="D31" s="132"/>
      <c r="E31" s="132"/>
      <c r="F31" s="132"/>
      <c r="G31" s="174"/>
      <c r="H31" s="175"/>
      <c r="I31" s="128"/>
      <c r="J31" s="157"/>
      <c r="K31" s="132"/>
      <c r="L31" s="50" t="s">
        <v>3</v>
      </c>
      <c r="M31" s="37" t="s">
        <v>4</v>
      </c>
      <c r="N31" s="50" t="s">
        <v>5</v>
      </c>
      <c r="O31" s="50" t="s">
        <v>6</v>
      </c>
      <c r="P31" s="128"/>
      <c r="Q31" s="157"/>
      <c r="R31" s="132"/>
      <c r="S31" s="50" t="s">
        <v>3</v>
      </c>
      <c r="T31" s="37" t="s">
        <v>4</v>
      </c>
      <c r="U31" s="50" t="s">
        <v>5</v>
      </c>
      <c r="V31" s="50" t="s">
        <v>6</v>
      </c>
      <c r="W31" s="128"/>
      <c r="X31" s="157"/>
      <c r="Y31" s="132"/>
      <c r="Z31" s="50" t="s">
        <v>3</v>
      </c>
      <c r="AA31" s="37" t="s">
        <v>4</v>
      </c>
      <c r="AB31" s="50" t="s">
        <v>5</v>
      </c>
      <c r="AC31" s="66" t="s">
        <v>6</v>
      </c>
    </row>
    <row r="32" spans="3:29" ht="30" customHeight="1" x14ac:dyDescent="0.15">
      <c r="C32" s="91">
        <v>2.4</v>
      </c>
      <c r="D32" s="93">
        <v>2</v>
      </c>
      <c r="E32" s="93">
        <v>2</v>
      </c>
      <c r="F32" s="71" t="s">
        <v>68</v>
      </c>
      <c r="G32" s="67">
        <v>170</v>
      </c>
      <c r="H32" s="67"/>
      <c r="I32" s="95">
        <v>35</v>
      </c>
      <c r="J32" s="38">
        <f t="shared" ref="J32:J38" si="30">2*G32*TAN(I$32*PI()/180)</f>
        <v>238.0705629913013</v>
      </c>
      <c r="K32" s="52">
        <f t="shared" ref="K32:K38" si="31">INT((J32-10)/10)</f>
        <v>22</v>
      </c>
      <c r="L32" s="76">
        <v>16</v>
      </c>
      <c r="M32" s="38">
        <f t="shared" ref="M32:M38" si="32">(2*G32-15)/COS(I$32*PI()/180)+80</f>
        <v>476.75174134747323</v>
      </c>
      <c r="N32" s="68">
        <f t="shared" ref="N32:N38" si="33">(K32+1)*2</f>
        <v>46</v>
      </c>
      <c r="O32" s="55">
        <f t="shared" ref="O32:O38" si="34">M32*N32/100*((L32/100)^2/4*PI()*7850/100)</f>
        <v>346.13827347086999</v>
      </c>
      <c r="P32" s="95">
        <v>40</v>
      </c>
      <c r="Q32" s="38">
        <f t="shared" ref="Q32:Q38" si="35">2*G32*TAN(P$32*PI()/180)</f>
        <v>285.29387460027516</v>
      </c>
      <c r="R32" s="52">
        <f t="shared" ref="R32:R38" si="36">INT((Q32-10)/10)</f>
        <v>27</v>
      </c>
      <c r="S32" s="76">
        <v>16</v>
      </c>
      <c r="T32" s="38">
        <f t="shared" ref="T32:T38" si="37">(2*G32-15)/COS(P$32*PI()/180)+80</f>
        <v>504.25736903299054</v>
      </c>
      <c r="U32" s="68">
        <f t="shared" ref="U32:U38" si="38">(R32+1)*2</f>
        <v>56</v>
      </c>
      <c r="V32" s="55">
        <f t="shared" ref="V32:V38" si="39">T32*U32/100*((S32/100)^2/4*PI()*7850/100)</f>
        <v>445.6970750550384</v>
      </c>
      <c r="W32" s="95">
        <v>45</v>
      </c>
      <c r="X32" s="38">
        <f t="shared" ref="X32:X38" si="40">2*G32*TAN(W$32*PI()/180)</f>
        <v>339.99999999999994</v>
      </c>
      <c r="Y32" s="52">
        <f t="shared" ref="Y32:Y38" si="41">INT((X32-10)/10)</f>
        <v>33</v>
      </c>
      <c r="Z32" s="76">
        <v>16</v>
      </c>
      <c r="AA32" s="38">
        <f t="shared" ref="AA32:AA38" si="42">(2*G32-15)/COS(W$32*PI()/180)+80</f>
        <v>539.61940777125585</v>
      </c>
      <c r="AB32" s="68">
        <f t="shared" ref="AB32:AB38" si="43">(Y32+1)*2</f>
        <v>68</v>
      </c>
      <c r="AC32" s="55">
        <f t="shared" ref="AC32:AC38" si="44">AA32*AB32/100*((Z32/100)^2/4*PI()*7850/100)</f>
        <v>579.1565562913936</v>
      </c>
    </row>
    <row r="33" spans="3:29" ht="30" customHeight="1" x14ac:dyDescent="0.15">
      <c r="C33" s="154"/>
      <c r="D33" s="155"/>
      <c r="E33" s="155"/>
      <c r="F33" s="82" t="s">
        <v>78</v>
      </c>
      <c r="G33" s="83">
        <v>180</v>
      </c>
      <c r="H33" s="83"/>
      <c r="I33" s="156"/>
      <c r="J33" s="38">
        <f t="shared" si="30"/>
        <v>252.07471375549551</v>
      </c>
      <c r="K33" s="52">
        <f t="shared" si="31"/>
        <v>24</v>
      </c>
      <c r="L33" s="76">
        <v>16</v>
      </c>
      <c r="M33" s="38">
        <f t="shared" si="32"/>
        <v>501.16723312270233</v>
      </c>
      <c r="N33" s="68">
        <f t="shared" si="33"/>
        <v>50</v>
      </c>
      <c r="O33" s="55">
        <f t="shared" si="34"/>
        <v>395.50518040690901</v>
      </c>
      <c r="P33" s="156"/>
      <c r="Q33" s="38">
        <f t="shared" si="35"/>
        <v>302.07586722382075</v>
      </c>
      <c r="R33" s="52">
        <f t="shared" si="36"/>
        <v>29</v>
      </c>
      <c r="S33" s="76">
        <v>16</v>
      </c>
      <c r="T33" s="38">
        <f t="shared" si="37"/>
        <v>530.36551481963613</v>
      </c>
      <c r="U33" s="68">
        <f t="shared" si="38"/>
        <v>60</v>
      </c>
      <c r="V33" s="55">
        <f t="shared" si="39"/>
        <v>502.25703858572882</v>
      </c>
      <c r="W33" s="156"/>
      <c r="X33" s="38">
        <f t="shared" si="40"/>
        <v>359.99999999999994</v>
      </c>
      <c r="Y33" s="52">
        <f t="shared" si="41"/>
        <v>35</v>
      </c>
      <c r="Z33" s="76">
        <v>16</v>
      </c>
      <c r="AA33" s="38">
        <f t="shared" si="42"/>
        <v>567.90367901871775</v>
      </c>
      <c r="AB33" s="68">
        <f t="shared" si="43"/>
        <v>72</v>
      </c>
      <c r="AC33" s="55">
        <f t="shared" si="44"/>
        <v>645.36689220349967</v>
      </c>
    </row>
    <row r="34" spans="3:29" ht="30" customHeight="1" x14ac:dyDescent="0.15">
      <c r="C34" s="154"/>
      <c r="D34" s="155"/>
      <c r="E34" s="155"/>
      <c r="F34" s="82" t="s">
        <v>79</v>
      </c>
      <c r="G34" s="83">
        <v>180</v>
      </c>
      <c r="H34" s="83"/>
      <c r="I34" s="156"/>
      <c r="J34" s="38">
        <f t="shared" si="30"/>
        <v>252.07471375549551</v>
      </c>
      <c r="K34" s="52">
        <f t="shared" si="31"/>
        <v>24</v>
      </c>
      <c r="L34" s="76">
        <v>20</v>
      </c>
      <c r="M34" s="38">
        <f t="shared" si="32"/>
        <v>501.16723312270233</v>
      </c>
      <c r="N34" s="68">
        <f t="shared" si="33"/>
        <v>50</v>
      </c>
      <c r="O34" s="55">
        <f t="shared" si="34"/>
        <v>617.97684438579552</v>
      </c>
      <c r="P34" s="156"/>
      <c r="Q34" s="38">
        <f t="shared" si="35"/>
        <v>302.07586722382075</v>
      </c>
      <c r="R34" s="52">
        <f t="shared" si="36"/>
        <v>29</v>
      </c>
      <c r="S34" s="76">
        <v>20</v>
      </c>
      <c r="T34" s="38">
        <f t="shared" si="37"/>
        <v>530.36551481963613</v>
      </c>
      <c r="U34" s="68">
        <f t="shared" si="38"/>
        <v>60</v>
      </c>
      <c r="V34" s="55">
        <f t="shared" si="39"/>
        <v>784.77662279020137</v>
      </c>
      <c r="W34" s="156"/>
      <c r="X34" s="38">
        <f t="shared" si="40"/>
        <v>359.99999999999994</v>
      </c>
      <c r="Y34" s="52">
        <f t="shared" si="41"/>
        <v>35</v>
      </c>
      <c r="Z34" s="76">
        <v>20</v>
      </c>
      <c r="AA34" s="38">
        <f t="shared" si="42"/>
        <v>567.90367901871775</v>
      </c>
      <c r="AB34" s="68">
        <f t="shared" si="43"/>
        <v>72</v>
      </c>
      <c r="AC34" s="55">
        <f t="shared" si="44"/>
        <v>1008.3857690679685</v>
      </c>
    </row>
    <row r="35" spans="3:29" ht="30" customHeight="1" x14ac:dyDescent="0.15">
      <c r="C35" s="154"/>
      <c r="D35" s="155"/>
      <c r="E35" s="155"/>
      <c r="F35" s="82" t="s">
        <v>80</v>
      </c>
      <c r="G35" s="83">
        <v>190</v>
      </c>
      <c r="H35" s="83"/>
      <c r="I35" s="156"/>
      <c r="J35" s="38">
        <f t="shared" si="30"/>
        <v>266.07886451968972</v>
      </c>
      <c r="K35" s="52">
        <f t="shared" si="31"/>
        <v>25</v>
      </c>
      <c r="L35" s="76">
        <v>20</v>
      </c>
      <c r="M35" s="38">
        <f t="shared" si="32"/>
        <v>525.58272489793148</v>
      </c>
      <c r="N35" s="68">
        <f t="shared" si="33"/>
        <v>52</v>
      </c>
      <c r="O35" s="55">
        <f t="shared" si="34"/>
        <v>674.00629894184169</v>
      </c>
      <c r="P35" s="156"/>
      <c r="Q35" s="38">
        <f t="shared" si="35"/>
        <v>318.8578598473664</v>
      </c>
      <c r="R35" s="52">
        <f t="shared" si="36"/>
        <v>30</v>
      </c>
      <c r="S35" s="76">
        <v>20</v>
      </c>
      <c r="T35" s="38">
        <f t="shared" si="37"/>
        <v>556.47366060628178</v>
      </c>
      <c r="U35" s="68">
        <f t="shared" si="38"/>
        <v>62</v>
      </c>
      <c r="V35" s="55">
        <f t="shared" si="39"/>
        <v>850.85554163623431</v>
      </c>
      <c r="W35" s="156"/>
      <c r="X35" s="38">
        <f t="shared" si="40"/>
        <v>379.99999999999994</v>
      </c>
      <c r="Y35" s="52">
        <f t="shared" si="41"/>
        <v>37</v>
      </c>
      <c r="Z35" s="76">
        <v>20</v>
      </c>
      <c r="AA35" s="38">
        <f t="shared" si="42"/>
        <v>596.18795026617966</v>
      </c>
      <c r="AB35" s="68">
        <f t="shared" si="43"/>
        <v>76</v>
      </c>
      <c r="AC35" s="55">
        <f t="shared" si="44"/>
        <v>1117.4196799009612</v>
      </c>
    </row>
    <row r="36" spans="3:29" ht="30" customHeight="1" x14ac:dyDescent="0.15">
      <c r="C36" s="154"/>
      <c r="D36" s="155"/>
      <c r="E36" s="155"/>
      <c r="F36" s="82" t="s">
        <v>81</v>
      </c>
      <c r="G36" s="83">
        <v>220</v>
      </c>
      <c r="H36" s="83"/>
      <c r="I36" s="156"/>
      <c r="J36" s="38">
        <f t="shared" si="30"/>
        <v>308.09131681227228</v>
      </c>
      <c r="K36" s="52">
        <f t="shared" si="31"/>
        <v>29</v>
      </c>
      <c r="L36" s="76">
        <v>20</v>
      </c>
      <c r="M36" s="38">
        <f t="shared" si="32"/>
        <v>598.82920022361884</v>
      </c>
      <c r="N36" s="68">
        <f t="shared" si="33"/>
        <v>60</v>
      </c>
      <c r="O36" s="55">
        <f t="shared" si="34"/>
        <v>886.08166301963661</v>
      </c>
      <c r="P36" s="156"/>
      <c r="Q36" s="38">
        <f t="shared" si="35"/>
        <v>369.20383771800317</v>
      </c>
      <c r="R36" s="52">
        <f t="shared" si="36"/>
        <v>35</v>
      </c>
      <c r="S36" s="76">
        <v>20</v>
      </c>
      <c r="T36" s="38">
        <f t="shared" si="37"/>
        <v>634.79809796621839</v>
      </c>
      <c r="U36" s="68">
        <f t="shared" si="38"/>
        <v>72</v>
      </c>
      <c r="V36" s="55">
        <f t="shared" si="39"/>
        <v>1127.1653836203636</v>
      </c>
      <c r="W36" s="156"/>
      <c r="X36" s="38">
        <f t="shared" si="40"/>
        <v>439.99999999999994</v>
      </c>
      <c r="Y36" s="52">
        <f t="shared" si="41"/>
        <v>43</v>
      </c>
      <c r="Z36" s="76">
        <v>20</v>
      </c>
      <c r="AA36" s="38">
        <f t="shared" si="42"/>
        <v>681.04076400856536</v>
      </c>
      <c r="AB36" s="68">
        <f t="shared" si="43"/>
        <v>88</v>
      </c>
      <c r="AC36" s="55">
        <f t="shared" si="44"/>
        <v>1478.002978221901</v>
      </c>
    </row>
    <row r="37" spans="3:29" ht="30" customHeight="1" x14ac:dyDescent="0.15">
      <c r="C37" s="154"/>
      <c r="D37" s="155"/>
      <c r="E37" s="155"/>
      <c r="F37" s="82" t="s">
        <v>82</v>
      </c>
      <c r="G37" s="90">
        <v>220</v>
      </c>
      <c r="H37" s="90"/>
      <c r="I37" s="156"/>
      <c r="J37" s="38">
        <f t="shared" si="30"/>
        <v>308.09131681227228</v>
      </c>
      <c r="K37" s="52">
        <f t="shared" si="31"/>
        <v>29</v>
      </c>
      <c r="L37" s="76">
        <v>22</v>
      </c>
      <c r="M37" s="38">
        <f t="shared" si="32"/>
        <v>598.82920022361884</v>
      </c>
      <c r="N37" s="68">
        <f t="shared" si="33"/>
        <v>60</v>
      </c>
      <c r="O37" s="55">
        <f t="shared" si="34"/>
        <v>1072.1588122537603</v>
      </c>
      <c r="P37" s="156"/>
      <c r="Q37" s="38">
        <f t="shared" si="35"/>
        <v>369.20383771800317</v>
      </c>
      <c r="R37" s="52">
        <f t="shared" si="36"/>
        <v>35</v>
      </c>
      <c r="S37" s="76">
        <v>22</v>
      </c>
      <c r="T37" s="38">
        <f t="shared" si="37"/>
        <v>634.79809796621839</v>
      </c>
      <c r="U37" s="68">
        <f t="shared" si="38"/>
        <v>72</v>
      </c>
      <c r="V37" s="55">
        <f t="shared" si="39"/>
        <v>1363.8701141806398</v>
      </c>
      <c r="W37" s="156"/>
      <c r="X37" s="38">
        <f t="shared" si="40"/>
        <v>439.99999999999994</v>
      </c>
      <c r="Y37" s="52">
        <f t="shared" si="41"/>
        <v>43</v>
      </c>
      <c r="Z37" s="76">
        <v>22</v>
      </c>
      <c r="AA37" s="38">
        <f t="shared" si="42"/>
        <v>681.04076400856536</v>
      </c>
      <c r="AB37" s="68">
        <f t="shared" si="43"/>
        <v>88</v>
      </c>
      <c r="AC37" s="55">
        <f t="shared" si="44"/>
        <v>1788.3836036485002</v>
      </c>
    </row>
    <row r="38" spans="3:29" ht="30" customHeight="1" thickBot="1" x14ac:dyDescent="0.2">
      <c r="C38" s="92"/>
      <c r="D38" s="94"/>
      <c r="E38" s="94"/>
      <c r="F38" s="72" t="s">
        <v>69</v>
      </c>
      <c r="G38" s="57">
        <v>230</v>
      </c>
      <c r="H38" s="57"/>
      <c r="I38" s="96"/>
      <c r="J38" s="38">
        <f t="shared" si="30"/>
        <v>322.09546757646649</v>
      </c>
      <c r="K38" s="52">
        <f t="shared" si="31"/>
        <v>31</v>
      </c>
      <c r="L38" s="76">
        <v>22</v>
      </c>
      <c r="M38" s="38">
        <f t="shared" si="32"/>
        <v>623.244691998848</v>
      </c>
      <c r="N38" s="68">
        <f t="shared" si="33"/>
        <v>64</v>
      </c>
      <c r="O38" s="55">
        <f t="shared" si="34"/>
        <v>1190.2644488588337</v>
      </c>
      <c r="P38" s="96"/>
      <c r="Q38" s="38">
        <f t="shared" si="35"/>
        <v>385.98583034154876</v>
      </c>
      <c r="R38" s="52">
        <f t="shared" si="36"/>
        <v>37</v>
      </c>
      <c r="S38" s="76">
        <v>22</v>
      </c>
      <c r="T38" s="38">
        <f t="shared" si="37"/>
        <v>660.90624375286404</v>
      </c>
      <c r="U38" s="68">
        <f t="shared" si="38"/>
        <v>76</v>
      </c>
      <c r="V38" s="55">
        <f t="shared" si="39"/>
        <v>1498.85060246701</v>
      </c>
      <c r="W38" s="96"/>
      <c r="X38" s="38">
        <f t="shared" si="40"/>
        <v>459.99999999999994</v>
      </c>
      <c r="Y38" s="52">
        <f t="shared" si="41"/>
        <v>45</v>
      </c>
      <c r="Z38" s="76">
        <v>22</v>
      </c>
      <c r="AA38" s="38">
        <f t="shared" si="42"/>
        <v>709.32503525602726</v>
      </c>
      <c r="AB38" s="68">
        <f t="shared" si="43"/>
        <v>92</v>
      </c>
      <c r="AC38" s="55">
        <f t="shared" si="44"/>
        <v>1947.3230988528037</v>
      </c>
    </row>
  </sheetData>
  <mergeCells count="106"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  <mergeCell ref="G4:H5"/>
    <mergeCell ref="L5:O5"/>
    <mergeCell ref="P5:R5"/>
    <mergeCell ref="S5:V5"/>
    <mergeCell ref="W4:AC4"/>
    <mergeCell ref="Z5:AC5"/>
    <mergeCell ref="P4:V4"/>
    <mergeCell ref="I5:K5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Z6:AC6"/>
    <mergeCell ref="C16:C19"/>
    <mergeCell ref="D16:D19"/>
    <mergeCell ref="E16:E19"/>
    <mergeCell ref="F16:F19"/>
    <mergeCell ref="G16:H17"/>
    <mergeCell ref="X18:X19"/>
    <mergeCell ref="I17:K17"/>
    <mergeCell ref="Y18:Y19"/>
    <mergeCell ref="I18:I19"/>
    <mergeCell ref="R6:R7"/>
    <mergeCell ref="I16:O16"/>
    <mergeCell ref="P16:V16"/>
    <mergeCell ref="S17:V17"/>
    <mergeCell ref="P18:P19"/>
    <mergeCell ref="Q18:Q19"/>
    <mergeCell ref="R18:R19"/>
    <mergeCell ref="S18:V18"/>
    <mergeCell ref="P17:R17"/>
    <mergeCell ref="K6:K7"/>
    <mergeCell ref="C20:C26"/>
    <mergeCell ref="D20:D26"/>
    <mergeCell ref="E20:E26"/>
    <mergeCell ref="I20:I26"/>
    <mergeCell ref="G18:G19"/>
    <mergeCell ref="H18:H19"/>
    <mergeCell ref="G30:G31"/>
    <mergeCell ref="H30:H31"/>
    <mergeCell ref="W16:AC16"/>
    <mergeCell ref="P20:P26"/>
    <mergeCell ref="W20:W26"/>
    <mergeCell ref="Z17:AC17"/>
    <mergeCell ref="W17:Y17"/>
    <mergeCell ref="W18:W19"/>
    <mergeCell ref="P29:R29"/>
    <mergeCell ref="Z18:AC18"/>
    <mergeCell ref="S29:V29"/>
    <mergeCell ref="W29:Y29"/>
    <mergeCell ref="Z29:AC29"/>
    <mergeCell ref="C28:C31"/>
    <mergeCell ref="D28:D31"/>
    <mergeCell ref="E28:E31"/>
    <mergeCell ref="F28:F31"/>
    <mergeCell ref="G28:H29"/>
    <mergeCell ref="I28:O28"/>
    <mergeCell ref="X30:X31"/>
    <mergeCell ref="Y30:Y31"/>
    <mergeCell ref="Z30:AC30"/>
    <mergeCell ref="P30:P31"/>
    <mergeCell ref="Q30:Q31"/>
    <mergeCell ref="R30:R31"/>
    <mergeCell ref="S30:V30"/>
    <mergeCell ref="C32:C38"/>
    <mergeCell ref="D32:D38"/>
    <mergeCell ref="E32:E38"/>
    <mergeCell ref="I32:I38"/>
    <mergeCell ref="P32:P38"/>
    <mergeCell ref="W32:W38"/>
    <mergeCell ref="W8:W14"/>
    <mergeCell ref="W30:W31"/>
    <mergeCell ref="I30:I31"/>
    <mergeCell ref="J30:J31"/>
    <mergeCell ref="K30:K31"/>
    <mergeCell ref="L30:O30"/>
    <mergeCell ref="P28:V28"/>
    <mergeCell ref="W28:AC28"/>
    <mergeCell ref="I29:K29"/>
    <mergeCell ref="P8:P14"/>
    <mergeCell ref="L29:O29"/>
    <mergeCell ref="B3:B14"/>
    <mergeCell ref="C8:C14"/>
    <mergeCell ref="D8:D14"/>
    <mergeCell ref="E8:E14"/>
    <mergeCell ref="I8:I14"/>
    <mergeCell ref="L17:O17"/>
    <mergeCell ref="L18:O18"/>
    <mergeCell ref="K18:K19"/>
    <mergeCell ref="J18:J19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2"/>
  <sheetViews>
    <sheetView showGridLines="0" zoomScale="80" zoomScaleNormal="80" workbookViewId="0">
      <selection activeCell="I13" sqref="I13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88" customWidth="1"/>
    <col min="8" max="8" width="6.125" style="8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76" t="s">
        <v>75</v>
      </c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</row>
    <row r="3" spans="2:29" s="63" customFormat="1" ht="8.25" customHeight="1" thickBot="1" x14ac:dyDescent="0.2">
      <c r="B3" s="152"/>
      <c r="C3" s="178"/>
      <c r="D3" s="178"/>
      <c r="E3" s="64"/>
      <c r="F3" s="178"/>
      <c r="G3" s="178"/>
      <c r="H3" s="178"/>
      <c r="I3" s="178"/>
      <c r="J3" s="178"/>
      <c r="K3" s="178"/>
      <c r="L3" s="64"/>
      <c r="M3" s="64"/>
      <c r="N3" s="64"/>
      <c r="O3" s="64"/>
    </row>
    <row r="4" spans="2:29" s="63" customFormat="1" ht="19.5" customHeight="1" x14ac:dyDescent="0.15">
      <c r="B4" s="152"/>
      <c r="C4" s="167" t="s">
        <v>56</v>
      </c>
      <c r="D4" s="169" t="s">
        <v>1</v>
      </c>
      <c r="E4" s="169" t="s">
        <v>40</v>
      </c>
      <c r="F4" s="169" t="s">
        <v>41</v>
      </c>
      <c r="G4" s="179" t="s">
        <v>9</v>
      </c>
      <c r="H4" s="180"/>
      <c r="I4" s="158" t="s">
        <v>49</v>
      </c>
      <c r="J4" s="159"/>
      <c r="K4" s="159"/>
      <c r="L4" s="159"/>
      <c r="M4" s="159"/>
      <c r="N4" s="159"/>
      <c r="O4" s="160"/>
      <c r="P4" s="158" t="s">
        <v>50</v>
      </c>
      <c r="Q4" s="159"/>
      <c r="R4" s="159"/>
      <c r="S4" s="159"/>
      <c r="T4" s="159"/>
      <c r="U4" s="159"/>
      <c r="V4" s="160"/>
      <c r="W4" s="161" t="s">
        <v>42</v>
      </c>
      <c r="X4" s="162"/>
      <c r="Y4" s="162"/>
      <c r="Z4" s="162"/>
      <c r="AA4" s="162"/>
      <c r="AB4" s="162"/>
      <c r="AC4" s="163"/>
    </row>
    <row r="5" spans="2:29" s="63" customFormat="1" ht="30" customHeight="1" x14ac:dyDescent="0.15">
      <c r="B5" s="152"/>
      <c r="C5" s="168"/>
      <c r="D5" s="164"/>
      <c r="E5" s="164"/>
      <c r="F5" s="164"/>
      <c r="G5" s="181"/>
      <c r="H5" s="182"/>
      <c r="I5" s="164" t="s">
        <v>0</v>
      </c>
      <c r="J5" s="164"/>
      <c r="K5" s="164"/>
      <c r="L5" s="151" t="s">
        <v>8</v>
      </c>
      <c r="M5" s="151"/>
      <c r="N5" s="151"/>
      <c r="O5" s="151"/>
      <c r="P5" s="164" t="s">
        <v>0</v>
      </c>
      <c r="Q5" s="164"/>
      <c r="R5" s="164"/>
      <c r="S5" s="151" t="s">
        <v>8</v>
      </c>
      <c r="T5" s="151"/>
      <c r="U5" s="151"/>
      <c r="V5" s="151"/>
      <c r="W5" s="164" t="s">
        <v>0</v>
      </c>
      <c r="X5" s="164"/>
      <c r="Y5" s="164"/>
      <c r="Z5" s="151" t="s">
        <v>8</v>
      </c>
      <c r="AA5" s="151"/>
      <c r="AB5" s="151"/>
      <c r="AC5" s="166"/>
    </row>
    <row r="6" spans="2:29" ht="28.5" customHeight="1" x14ac:dyDescent="0.15">
      <c r="B6" s="152"/>
      <c r="C6" s="168"/>
      <c r="D6" s="164"/>
      <c r="E6" s="164"/>
      <c r="F6" s="164"/>
      <c r="G6" s="184" t="s">
        <v>2</v>
      </c>
      <c r="H6" s="185" t="s">
        <v>10</v>
      </c>
      <c r="I6" s="128" t="s">
        <v>53</v>
      </c>
      <c r="J6" s="157" t="s">
        <v>11</v>
      </c>
      <c r="K6" s="128" t="s">
        <v>67</v>
      </c>
      <c r="L6" s="183" t="s">
        <v>66</v>
      </c>
      <c r="M6" s="142"/>
      <c r="N6" s="142"/>
      <c r="O6" s="142"/>
      <c r="P6" s="128" t="s">
        <v>53</v>
      </c>
      <c r="Q6" s="157" t="s">
        <v>12</v>
      </c>
      <c r="R6" s="128" t="s">
        <v>67</v>
      </c>
      <c r="S6" s="183" t="s">
        <v>66</v>
      </c>
      <c r="T6" s="142"/>
      <c r="U6" s="142"/>
      <c r="V6" s="142"/>
      <c r="W6" s="128" t="s">
        <v>53</v>
      </c>
      <c r="X6" s="157" t="s">
        <v>12</v>
      </c>
      <c r="Y6" s="128" t="s">
        <v>67</v>
      </c>
      <c r="Z6" s="183" t="s">
        <v>66</v>
      </c>
      <c r="AA6" s="142"/>
      <c r="AB6" s="142"/>
      <c r="AC6" s="142"/>
    </row>
    <row r="7" spans="2:29" ht="41.25" customHeight="1" x14ac:dyDescent="0.15">
      <c r="B7" s="153"/>
      <c r="C7" s="150"/>
      <c r="D7" s="132"/>
      <c r="E7" s="132"/>
      <c r="F7" s="132"/>
      <c r="G7" s="184"/>
      <c r="H7" s="185"/>
      <c r="I7" s="128"/>
      <c r="J7" s="157"/>
      <c r="K7" s="132"/>
      <c r="L7" s="50" t="s">
        <v>3</v>
      </c>
      <c r="M7" s="37" t="s">
        <v>4</v>
      </c>
      <c r="N7" s="50" t="s">
        <v>5</v>
      </c>
      <c r="O7" s="50" t="s">
        <v>6</v>
      </c>
      <c r="P7" s="128"/>
      <c r="Q7" s="157"/>
      <c r="R7" s="132"/>
      <c r="S7" s="50" t="s">
        <v>3</v>
      </c>
      <c r="T7" s="37" t="s">
        <v>4</v>
      </c>
      <c r="U7" s="50" t="s">
        <v>5</v>
      </c>
      <c r="V7" s="50" t="s">
        <v>6</v>
      </c>
      <c r="W7" s="128"/>
      <c r="X7" s="157"/>
      <c r="Y7" s="132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53"/>
      <c r="C8" s="91">
        <v>2.4</v>
      </c>
      <c r="D8" s="93">
        <v>2</v>
      </c>
      <c r="E8" s="93">
        <v>2</v>
      </c>
      <c r="F8" s="71" t="s">
        <v>71</v>
      </c>
      <c r="G8" s="85">
        <v>170</v>
      </c>
      <c r="H8" s="85"/>
      <c r="I8" s="95">
        <v>5</v>
      </c>
      <c r="J8" s="38">
        <f>2*G8*TAN(I$8*PI()/180)</f>
        <v>29.746145598814163</v>
      </c>
      <c r="K8" s="52">
        <f>INT((J8-10)/20)</f>
        <v>0</v>
      </c>
      <c r="L8" s="76">
        <v>12</v>
      </c>
      <c r="M8" s="38">
        <f>(2*G8-13)/COS(I$8*PI()/180)+30</f>
        <v>358.2490868766746</v>
      </c>
      <c r="N8" s="68">
        <f>(K8+1)*2</f>
        <v>2</v>
      </c>
      <c r="O8" s="55">
        <f>M8*N8/100*((L8/100)^2/4*PI()*7850/100)</f>
        <v>6.3611716975005939</v>
      </c>
      <c r="P8" s="95">
        <v>10</v>
      </c>
      <c r="Q8" s="38">
        <f>2*G8*TAN(P$8*PI()/180)</f>
        <v>59.951173440878094</v>
      </c>
      <c r="R8" s="52">
        <f>INT((Q8-10)/20)</f>
        <v>2</v>
      </c>
      <c r="S8" s="76">
        <v>12</v>
      </c>
      <c r="T8" s="38">
        <f>(2*G8-13)/COS(P$8*PI()/180)+30</f>
        <v>362.0445020866386</v>
      </c>
      <c r="U8" s="68">
        <f>(R8+1)*2</f>
        <v>6</v>
      </c>
      <c r="V8" s="55">
        <f>T8*U8/100*((S8/100)^2/4*PI()*7850/100)</f>
        <v>19.285692477162062</v>
      </c>
      <c r="W8" s="95">
        <v>15</v>
      </c>
      <c r="X8" s="38">
        <f>2*G8*TAN(W$8*PI()/180)</f>
        <v>91.102725426581713</v>
      </c>
      <c r="Y8" s="52">
        <f>INT((X8-10)/20)</f>
        <v>4</v>
      </c>
      <c r="Z8" s="76">
        <v>12</v>
      </c>
      <c r="AA8" s="38">
        <f>(2*G8-13)/COS(W$8*PI()/180)+30</f>
        <v>368.53531099409713</v>
      </c>
      <c r="AB8" s="68">
        <f>(Y8+1)*2</f>
        <v>10</v>
      </c>
      <c r="AC8" s="55">
        <f>AA8*AB8/100*((Z8/100)^2/4*PI()*7850/100)</f>
        <v>32.719083951667528</v>
      </c>
    </row>
    <row r="9" spans="2:29" ht="30" customHeight="1" x14ac:dyDescent="0.15">
      <c r="B9" s="153"/>
      <c r="C9" s="154"/>
      <c r="D9" s="155"/>
      <c r="E9" s="155"/>
      <c r="F9" s="82" t="s">
        <v>72</v>
      </c>
      <c r="G9" s="87">
        <v>180</v>
      </c>
      <c r="H9" s="87"/>
      <c r="I9" s="156"/>
      <c r="J9" s="38">
        <f>2*G9*TAN(I$8*PI()/180)</f>
        <v>31.495918869332641</v>
      </c>
      <c r="K9" s="52">
        <f>INT((J9-10)/20)</f>
        <v>1</v>
      </c>
      <c r="L9" s="76">
        <v>12</v>
      </c>
      <c r="M9" s="38">
        <f>(2*G9-13)/COS(I$8*PI()/180)+30</f>
        <v>378.32548362754153</v>
      </c>
      <c r="N9" s="68">
        <f>(K9+1)*2</f>
        <v>4</v>
      </c>
      <c r="O9" s="55">
        <f>M9*N9/100*((L9/100)^2/4*PI()*7850/100)</f>
        <v>13.435307706580137</v>
      </c>
      <c r="P9" s="156"/>
      <c r="Q9" s="38">
        <f>2*G9*TAN(P$8*PI()/180)</f>
        <v>63.477713055047388</v>
      </c>
      <c r="R9" s="52">
        <f>INT((Q9-10)/20)</f>
        <v>2</v>
      </c>
      <c r="S9" s="76">
        <v>12</v>
      </c>
      <c r="T9" s="38">
        <f>(2*G9-13)/COS(P$8*PI()/180)+30</f>
        <v>382.35303432435353</v>
      </c>
      <c r="U9" s="68">
        <f>(R9+1)*2</f>
        <v>6</v>
      </c>
      <c r="V9" s="55">
        <f>T9*U9/100*((S9/100)^2/4*PI()*7850/100)</f>
        <v>20.367504533806343</v>
      </c>
      <c r="W9" s="156"/>
      <c r="X9" s="38">
        <f>2*G9*TAN(W$8*PI()/180)</f>
        <v>96.461709275204171</v>
      </c>
      <c r="Y9" s="52">
        <f>INT((X9-10)/20)</f>
        <v>4</v>
      </c>
      <c r="Z9" s="76">
        <v>12</v>
      </c>
      <c r="AA9" s="38">
        <f>(2*G9-13)/COS(W$8*PI()/180)+30</f>
        <v>389.24083460229883</v>
      </c>
      <c r="AB9" s="68">
        <f>(Y9+1)*2</f>
        <v>10</v>
      </c>
      <c r="AC9" s="55">
        <f>AA9*AB9/100*((Z9/100)^2/4*PI()*7850/100)</f>
        <v>34.557349499065346</v>
      </c>
    </row>
    <row r="10" spans="2:29" ht="30" customHeight="1" x14ac:dyDescent="0.15">
      <c r="B10" s="153"/>
      <c r="C10" s="154"/>
      <c r="D10" s="155"/>
      <c r="E10" s="155"/>
      <c r="F10" s="82" t="s">
        <v>73</v>
      </c>
      <c r="G10" s="87">
        <v>190</v>
      </c>
      <c r="H10" s="87"/>
      <c r="I10" s="156"/>
      <c r="J10" s="38">
        <f>2*G10*TAN(I$8*PI()/180)</f>
        <v>33.245692139851123</v>
      </c>
      <c r="K10" s="52">
        <f>INT((J10-10)/20)</f>
        <v>1</v>
      </c>
      <c r="L10" s="76">
        <v>12</v>
      </c>
      <c r="M10" s="38">
        <f>(2*G10-13)/COS(I$8*PI()/180)+30</f>
        <v>398.40188037840846</v>
      </c>
      <c r="N10" s="68">
        <f>(K10+1)*2</f>
        <v>4</v>
      </c>
      <c r="O10" s="55">
        <f>M10*N10/100*((L10/100)^2/4*PI()*7850/100)</f>
        <v>14.148272018159085</v>
      </c>
      <c r="P10" s="156"/>
      <c r="Q10" s="38">
        <f>2*G10*TAN(P$8*PI()/180)</f>
        <v>67.004252669216697</v>
      </c>
      <c r="R10" s="52">
        <f>INT((Q10-10)/20)</f>
        <v>2</v>
      </c>
      <c r="S10" s="76">
        <v>12</v>
      </c>
      <c r="T10" s="38">
        <f>(2*G10-13)/COS(P$8*PI()/180)+30</f>
        <v>402.6615665620684</v>
      </c>
      <c r="U10" s="68">
        <f>(R10+1)*2</f>
        <v>6</v>
      </c>
      <c r="V10" s="55">
        <f>T10*U10/100*((S10/100)^2/4*PI()*7850/100)</f>
        <v>21.449316590450625</v>
      </c>
      <c r="W10" s="156"/>
      <c r="X10" s="38">
        <f>2*G10*TAN(W$8*PI()/180)</f>
        <v>101.82069312382663</v>
      </c>
      <c r="Y10" s="52">
        <f>INT((X10-10)/20)</f>
        <v>4</v>
      </c>
      <c r="Z10" s="76">
        <v>12</v>
      </c>
      <c r="AA10" s="38">
        <f>(2*G10-13)/COS(W$8*PI()/180)+30</f>
        <v>409.94635821050048</v>
      </c>
      <c r="AB10" s="68">
        <f>(Y10+1)*2</f>
        <v>10</v>
      </c>
      <c r="AC10" s="55">
        <f>AA10*AB10/100*((Z10/100)^2/4*PI()*7850/100)</f>
        <v>36.395615046463149</v>
      </c>
    </row>
    <row r="11" spans="2:29" ht="30" customHeight="1" x14ac:dyDescent="0.15">
      <c r="B11" s="153"/>
      <c r="C11" s="154"/>
      <c r="D11" s="155"/>
      <c r="E11" s="155"/>
      <c r="F11" s="82" t="s">
        <v>74</v>
      </c>
      <c r="G11" s="87">
        <v>220</v>
      </c>
      <c r="H11" s="87"/>
      <c r="I11" s="156"/>
      <c r="J11" s="38">
        <f>2*G11*TAN(I$8*PI()/180)</f>
        <v>38.495011951406561</v>
      </c>
      <c r="K11" s="52">
        <f>INT((J11-10)/20)</f>
        <v>1</v>
      </c>
      <c r="L11" s="76">
        <v>12</v>
      </c>
      <c r="M11" s="38">
        <f>(2*G11-13)/COS(I$8*PI()/180)+30</f>
        <v>458.63107063100932</v>
      </c>
      <c r="N11" s="68">
        <f>(K11+1)*2</f>
        <v>4</v>
      </c>
      <c r="O11" s="55">
        <f>M11*N11/100*((L11/100)^2/4*PI()*7850/100)</f>
        <v>16.287164952895932</v>
      </c>
      <c r="P11" s="156"/>
      <c r="Q11" s="38">
        <f>2*G11*TAN(P$8*PI()/180)</f>
        <v>77.583871511724595</v>
      </c>
      <c r="R11" s="52">
        <f>INT((Q11-10)/20)</f>
        <v>3</v>
      </c>
      <c r="S11" s="76">
        <v>12</v>
      </c>
      <c r="T11" s="38">
        <f>(2*G11-13)/COS(P$8*PI()/180)+30</f>
        <v>463.58716327521313</v>
      </c>
      <c r="U11" s="68">
        <f>(R11+1)*2</f>
        <v>8</v>
      </c>
      <c r="V11" s="55">
        <f>T11*U11/100*((S11/100)^2/4*PI()*7850/100)</f>
        <v>32.926337013844631</v>
      </c>
      <c r="W11" s="156"/>
      <c r="X11" s="38">
        <f>2*G11*TAN(W$8*PI()/180)</f>
        <v>117.89764466969399</v>
      </c>
      <c r="Y11" s="52">
        <f>INT((X11-10)/20)</f>
        <v>5</v>
      </c>
      <c r="Z11" s="76">
        <v>12</v>
      </c>
      <c r="AA11" s="38">
        <f>(2*G11-13)/COS(W$8*PI()/180)+30</f>
        <v>472.06292903510547</v>
      </c>
      <c r="AB11" s="68">
        <f>(Y11+1)*2</f>
        <v>12</v>
      </c>
      <c r="AC11" s="55">
        <f>AA11*AB11/100*((Z11/100)^2/4*PI()*7850/100)</f>
        <v>50.292494026387871</v>
      </c>
    </row>
    <row r="12" spans="2:29" ht="30" customHeight="1" thickBot="1" x14ac:dyDescent="0.2">
      <c r="B12" s="153"/>
      <c r="C12" s="92"/>
      <c r="D12" s="94"/>
      <c r="E12" s="94"/>
      <c r="F12" s="72" t="s">
        <v>70</v>
      </c>
      <c r="G12" s="84">
        <v>230</v>
      </c>
      <c r="H12" s="84"/>
      <c r="I12" s="96"/>
      <c r="J12" s="38">
        <f>2*G12*TAN(I$8*PI()/180)</f>
        <v>40.244785221925042</v>
      </c>
      <c r="K12" s="52">
        <f>INT((J12-10)/20)</f>
        <v>1</v>
      </c>
      <c r="L12" s="76">
        <v>12</v>
      </c>
      <c r="M12" s="38">
        <f>(2*G12-13)/COS(I$8*PI()/180)+30</f>
        <v>478.70746738187626</v>
      </c>
      <c r="N12" s="68">
        <f>(K12+1)*2</f>
        <v>4</v>
      </c>
      <c r="O12" s="55">
        <f>M12*N12/100*((L12/100)^2/4*PI()*7850/100)</f>
        <v>17.000129264474879</v>
      </c>
      <c r="P12" s="96"/>
      <c r="Q12" s="38">
        <f>2*G12*TAN(P$8*PI()/180)</f>
        <v>81.11041112589389</v>
      </c>
      <c r="R12" s="52">
        <f>INT((Q12-10)/20)</f>
        <v>3</v>
      </c>
      <c r="S12" s="76">
        <v>12</v>
      </c>
      <c r="T12" s="38">
        <f>(2*G12-13)/COS(P$8*PI()/180)+30</f>
        <v>483.895695512928</v>
      </c>
      <c r="U12" s="68">
        <f>(R12+1)*2</f>
        <v>8</v>
      </c>
      <c r="V12" s="55">
        <f>T12*U12/100*((S12/100)^2/4*PI()*7850/100)</f>
        <v>34.368753089370337</v>
      </c>
      <c r="W12" s="96"/>
      <c r="X12" s="38">
        <f>2*G12*TAN(W$8*PI()/180)</f>
        <v>123.25662851831645</v>
      </c>
      <c r="Y12" s="52">
        <f>INT((X12-10)/20)</f>
        <v>5</v>
      </c>
      <c r="Z12" s="76">
        <v>12</v>
      </c>
      <c r="AA12" s="38">
        <f>(2*G12-13)/COS(W$8*PI()/180)+30</f>
        <v>492.76845264330711</v>
      </c>
      <c r="AB12" s="68">
        <f>(Y12+1)*2</f>
        <v>12</v>
      </c>
      <c r="AC12" s="55">
        <f>AA12*AB12/100*((Z12/100)^2/4*PI()*7850/100)</f>
        <v>52.498412683265229</v>
      </c>
    </row>
    <row r="13" spans="2:29" ht="30" customHeight="1" thickBot="1" x14ac:dyDescent="0.2"/>
    <row r="14" spans="2:29" ht="21" customHeight="1" x14ac:dyDescent="0.15">
      <c r="C14" s="167" t="s">
        <v>56</v>
      </c>
      <c r="D14" s="169" t="s">
        <v>1</v>
      </c>
      <c r="E14" s="169" t="s">
        <v>40</v>
      </c>
      <c r="F14" s="169" t="s">
        <v>41</v>
      </c>
      <c r="G14" s="179" t="s">
        <v>9</v>
      </c>
      <c r="H14" s="180"/>
      <c r="I14" s="158" t="s">
        <v>47</v>
      </c>
      <c r="J14" s="159"/>
      <c r="K14" s="159"/>
      <c r="L14" s="159"/>
      <c r="M14" s="159"/>
      <c r="N14" s="159"/>
      <c r="O14" s="160"/>
      <c r="P14" s="158" t="s">
        <v>48</v>
      </c>
      <c r="Q14" s="159"/>
      <c r="R14" s="159"/>
      <c r="S14" s="159"/>
      <c r="T14" s="159"/>
      <c r="U14" s="159"/>
      <c r="V14" s="160"/>
      <c r="W14" s="161" t="s">
        <v>51</v>
      </c>
      <c r="X14" s="162"/>
      <c r="Y14" s="162"/>
      <c r="Z14" s="162"/>
      <c r="AA14" s="162"/>
      <c r="AB14" s="162"/>
      <c r="AC14" s="163"/>
    </row>
    <row r="15" spans="2:29" ht="30" customHeight="1" x14ac:dyDescent="0.15">
      <c r="C15" s="168"/>
      <c r="D15" s="164"/>
      <c r="E15" s="164"/>
      <c r="F15" s="164"/>
      <c r="G15" s="181"/>
      <c r="H15" s="182"/>
      <c r="I15" s="164" t="s">
        <v>0</v>
      </c>
      <c r="J15" s="164"/>
      <c r="K15" s="164"/>
      <c r="L15" s="151" t="s">
        <v>8</v>
      </c>
      <c r="M15" s="151"/>
      <c r="N15" s="151"/>
      <c r="O15" s="151"/>
      <c r="P15" s="164" t="s">
        <v>0</v>
      </c>
      <c r="Q15" s="164"/>
      <c r="R15" s="164"/>
      <c r="S15" s="151" t="s">
        <v>8</v>
      </c>
      <c r="T15" s="151"/>
      <c r="U15" s="151"/>
      <c r="V15" s="151"/>
      <c r="W15" s="164" t="s">
        <v>0</v>
      </c>
      <c r="X15" s="164"/>
      <c r="Y15" s="164"/>
      <c r="Z15" s="151" t="s">
        <v>8</v>
      </c>
      <c r="AA15" s="151"/>
      <c r="AB15" s="151"/>
      <c r="AC15" s="166"/>
    </row>
    <row r="16" spans="2:29" ht="30" customHeight="1" x14ac:dyDescent="0.15">
      <c r="C16" s="168"/>
      <c r="D16" s="164"/>
      <c r="E16" s="164"/>
      <c r="F16" s="164"/>
      <c r="G16" s="184" t="s">
        <v>2</v>
      </c>
      <c r="H16" s="185" t="s">
        <v>10</v>
      </c>
      <c r="I16" s="128" t="s">
        <v>53</v>
      </c>
      <c r="J16" s="157" t="s">
        <v>11</v>
      </c>
      <c r="K16" s="128" t="s">
        <v>67</v>
      </c>
      <c r="L16" s="183" t="s">
        <v>66</v>
      </c>
      <c r="M16" s="142"/>
      <c r="N16" s="142"/>
      <c r="O16" s="142"/>
      <c r="P16" s="128" t="s">
        <v>53</v>
      </c>
      <c r="Q16" s="157" t="s">
        <v>12</v>
      </c>
      <c r="R16" s="128" t="s">
        <v>67</v>
      </c>
      <c r="S16" s="183" t="s">
        <v>66</v>
      </c>
      <c r="T16" s="142"/>
      <c r="U16" s="142"/>
      <c r="V16" s="142"/>
      <c r="W16" s="128" t="s">
        <v>53</v>
      </c>
      <c r="X16" s="157" t="s">
        <v>12</v>
      </c>
      <c r="Y16" s="128" t="s">
        <v>67</v>
      </c>
      <c r="Z16" s="183" t="s">
        <v>66</v>
      </c>
      <c r="AA16" s="142"/>
      <c r="AB16" s="142"/>
      <c r="AC16" s="142"/>
    </row>
    <row r="17" spans="3:29" ht="48" customHeight="1" x14ac:dyDescent="0.15">
      <c r="C17" s="150"/>
      <c r="D17" s="132"/>
      <c r="E17" s="132"/>
      <c r="F17" s="132"/>
      <c r="G17" s="184"/>
      <c r="H17" s="185"/>
      <c r="I17" s="128"/>
      <c r="J17" s="157"/>
      <c r="K17" s="132"/>
      <c r="L17" s="50" t="s">
        <v>3</v>
      </c>
      <c r="M17" s="37" t="s">
        <v>4</v>
      </c>
      <c r="N17" s="50" t="s">
        <v>5</v>
      </c>
      <c r="O17" s="50" t="s">
        <v>6</v>
      </c>
      <c r="P17" s="128"/>
      <c r="Q17" s="157"/>
      <c r="R17" s="132"/>
      <c r="S17" s="50" t="s">
        <v>3</v>
      </c>
      <c r="T17" s="37" t="s">
        <v>4</v>
      </c>
      <c r="U17" s="50" t="s">
        <v>5</v>
      </c>
      <c r="V17" s="50" t="s">
        <v>6</v>
      </c>
      <c r="W17" s="128"/>
      <c r="X17" s="157"/>
      <c r="Y17" s="132"/>
      <c r="Z17" s="50" t="s">
        <v>3</v>
      </c>
      <c r="AA17" s="37" t="s">
        <v>4</v>
      </c>
      <c r="AB17" s="50" t="s">
        <v>5</v>
      </c>
      <c r="AC17" s="66" t="s">
        <v>6</v>
      </c>
    </row>
    <row r="18" spans="3:29" ht="30" customHeight="1" x14ac:dyDescent="0.15">
      <c r="C18" s="91">
        <v>2.4</v>
      </c>
      <c r="D18" s="93">
        <v>2</v>
      </c>
      <c r="E18" s="93">
        <v>2</v>
      </c>
      <c r="F18" s="71" t="s">
        <v>71</v>
      </c>
      <c r="G18" s="85">
        <v>170</v>
      </c>
      <c r="H18" s="85"/>
      <c r="I18" s="95">
        <v>20</v>
      </c>
      <c r="J18" s="38">
        <f>2*G18*TAN(I$18*PI()/180)</f>
        <v>123.7498796505088</v>
      </c>
      <c r="K18" s="52">
        <f>INT((J18-10)/20)</f>
        <v>5</v>
      </c>
      <c r="L18" s="76">
        <v>12</v>
      </c>
      <c r="M18" s="38">
        <f>(2*G18-13)/COS(I$18*PI()/180)+30</f>
        <v>377.98613159962326</v>
      </c>
      <c r="N18" s="68">
        <f>(K18+1)*2</f>
        <v>12</v>
      </c>
      <c r="O18" s="55">
        <f>M18*N18/100*((L18/100)^2/4*PI()*7850/100)</f>
        <v>40.269769338565929</v>
      </c>
      <c r="P18" s="95">
        <v>25</v>
      </c>
      <c r="Q18" s="38">
        <f>2*G18*TAN(P$18*PI()/180)</f>
        <v>158.54460377269953</v>
      </c>
      <c r="R18" s="52">
        <f>INT((Q18-10)/20)</f>
        <v>7</v>
      </c>
      <c r="S18" s="76">
        <v>12</v>
      </c>
      <c r="T18" s="38">
        <f>(2*G18-13)/COS(P$18*PI()/180)+30</f>
        <v>390.8045795007348</v>
      </c>
      <c r="U18" s="68">
        <f>(R18+1)*2</f>
        <v>16</v>
      </c>
      <c r="V18" s="55">
        <f>T18*U18/100*((S18/100)^2/4*PI()*7850/100)</f>
        <v>55.513889557618981</v>
      </c>
      <c r="W18" s="95">
        <v>30</v>
      </c>
      <c r="X18" s="38">
        <f>2*G18*TAN(W$18*PI()/180)</f>
        <v>196.29909152447274</v>
      </c>
      <c r="Y18" s="52">
        <f>INT((X18-10)/20)</f>
        <v>9</v>
      </c>
      <c r="Z18" s="76">
        <v>12</v>
      </c>
      <c r="AA18" s="38">
        <f>(2*G18-13)/COS(W$18*PI()/180)+30</f>
        <v>407.58707605001524</v>
      </c>
      <c r="AB18" s="68">
        <f>(Y18+1)*2</f>
        <v>20</v>
      </c>
      <c r="AC18" s="55">
        <f>AA18*AB18/100*((Z18/100)^2/4*PI()*7850/100)</f>
        <v>72.372309306929608</v>
      </c>
    </row>
    <row r="19" spans="3:29" ht="30" customHeight="1" x14ac:dyDescent="0.15">
      <c r="C19" s="154"/>
      <c r="D19" s="155"/>
      <c r="E19" s="155"/>
      <c r="F19" s="82" t="s">
        <v>72</v>
      </c>
      <c r="G19" s="87">
        <v>180</v>
      </c>
      <c r="H19" s="87"/>
      <c r="I19" s="156"/>
      <c r="J19" s="38">
        <f>2*G19*TAN(I$18*PI()/180)</f>
        <v>131.02928433583284</v>
      </c>
      <c r="K19" s="52">
        <f>INT((J19-10)/20)</f>
        <v>6</v>
      </c>
      <c r="L19" s="76">
        <v>12</v>
      </c>
      <c r="M19" s="38">
        <f>(2*G19-13)/COS(I$18*PI()/180)+30</f>
        <v>399.26968704914151</v>
      </c>
      <c r="N19" s="68">
        <f>(K19+1)*2</f>
        <v>14</v>
      </c>
      <c r="O19" s="55">
        <f>M19*N19/100*((L19/100)^2/4*PI()*7850/100)</f>
        <v>49.626815201370434</v>
      </c>
      <c r="P19" s="156"/>
      <c r="Q19" s="38">
        <f>2*G19*TAN(P$18*PI()/180)</f>
        <v>167.87075693579948</v>
      </c>
      <c r="R19" s="52">
        <f>INT((Q19-10)/20)</f>
        <v>7</v>
      </c>
      <c r="S19" s="76">
        <v>12</v>
      </c>
      <c r="T19" s="38">
        <f>(2*G19-13)/COS(P$18*PI()/180)+30</f>
        <v>412.87213787998468</v>
      </c>
      <c r="U19" s="68">
        <f>(R19+1)*2</f>
        <v>16</v>
      </c>
      <c r="V19" s="55">
        <f>T19*U19/100*((S19/100)^2/4*PI()*7850/100)</f>
        <v>58.648591817856143</v>
      </c>
      <c r="W19" s="156"/>
      <c r="X19" s="38">
        <f>2*G19*TAN(W$18*PI()/180)</f>
        <v>207.84609690826525</v>
      </c>
      <c r="Y19" s="52">
        <f>INT((X19-10)/20)</f>
        <v>9</v>
      </c>
      <c r="Z19" s="76">
        <v>12</v>
      </c>
      <c r="AA19" s="38">
        <f>(2*G19-13)/COS(W$18*PI()/180)+30</f>
        <v>430.68108681760026</v>
      </c>
      <c r="AB19" s="68">
        <f>(Y19+1)*2</f>
        <v>20</v>
      </c>
      <c r="AC19" s="55">
        <f>AA19*AB19/100*((Z19/100)^2/4*PI()*7850/100)</f>
        <v>76.47294690959032</v>
      </c>
    </row>
    <row r="20" spans="3:29" ht="30" customHeight="1" x14ac:dyDescent="0.15">
      <c r="C20" s="154"/>
      <c r="D20" s="155"/>
      <c r="E20" s="155"/>
      <c r="F20" s="82" t="s">
        <v>73</v>
      </c>
      <c r="G20" s="87">
        <v>190</v>
      </c>
      <c r="H20" s="87"/>
      <c r="I20" s="156"/>
      <c r="J20" s="38">
        <f>2*G20*TAN(I$18*PI()/180)</f>
        <v>138.30868902115688</v>
      </c>
      <c r="K20" s="52">
        <f>INT((J20-10)/20)</f>
        <v>6</v>
      </c>
      <c r="L20" s="76">
        <v>12</v>
      </c>
      <c r="M20" s="38">
        <f>(2*G20-13)/COS(I$18*PI()/180)+30</f>
        <v>420.55324249865976</v>
      </c>
      <c r="N20" s="68">
        <f>(K20+1)*2</f>
        <v>14</v>
      </c>
      <c r="O20" s="55">
        <f>M20*N20/100*((L20/100)^2/4*PI()*7850/100)</f>
        <v>52.272232841080609</v>
      </c>
      <c r="P20" s="156"/>
      <c r="Q20" s="38">
        <f>2*G20*TAN(P$18*PI()/180)</f>
        <v>177.19691009889945</v>
      </c>
      <c r="R20" s="52">
        <f>INT((Q20-10)/20)</f>
        <v>8</v>
      </c>
      <c r="S20" s="76">
        <v>12</v>
      </c>
      <c r="T20" s="38">
        <f>(2*G20-13)/COS(P$18*PI()/180)+30</f>
        <v>434.93969625923449</v>
      </c>
      <c r="U20" s="68">
        <f>(R20+1)*2</f>
        <v>18</v>
      </c>
      <c r="V20" s="55">
        <f>T20*U20/100*((S20/100)^2/4*PI()*7850/100)</f>
        <v>69.506205837854949</v>
      </c>
      <c r="W20" s="156"/>
      <c r="X20" s="38">
        <f>2*G20*TAN(W$18*PI()/180)</f>
        <v>219.39310229205779</v>
      </c>
      <c r="Y20" s="52">
        <f>INT((X20-10)/20)</f>
        <v>10</v>
      </c>
      <c r="Z20" s="76">
        <v>12</v>
      </c>
      <c r="AA20" s="38">
        <f>(2*G20-13)/COS(W$18*PI()/180)+30</f>
        <v>453.77509758518528</v>
      </c>
      <c r="AB20" s="68">
        <f>(Y20+1)*2</f>
        <v>22</v>
      </c>
      <c r="AC20" s="55">
        <f>AA20*AB20/100*((Z20/100)^2/4*PI()*7850/100)</f>
        <v>88.630942963476144</v>
      </c>
    </row>
    <row r="21" spans="3:29" ht="30" customHeight="1" x14ac:dyDescent="0.15">
      <c r="C21" s="154"/>
      <c r="D21" s="155"/>
      <c r="E21" s="155"/>
      <c r="F21" s="82" t="s">
        <v>74</v>
      </c>
      <c r="G21" s="87">
        <v>220</v>
      </c>
      <c r="H21" s="87"/>
      <c r="I21" s="156"/>
      <c r="J21" s="38">
        <f>2*G21*TAN(I$18*PI()/180)</f>
        <v>160.14690307712902</v>
      </c>
      <c r="K21" s="52">
        <f>INT((J21-10)/20)</f>
        <v>7</v>
      </c>
      <c r="L21" s="76">
        <v>12</v>
      </c>
      <c r="M21" s="38">
        <f>(2*G21-13)/COS(I$18*PI()/180)+30</f>
        <v>484.40390884721444</v>
      </c>
      <c r="N21" s="68">
        <f>(K21+1)*2</f>
        <v>16</v>
      </c>
      <c r="O21" s="55">
        <f>M21*N21/100*((L21/100)^2/4*PI()*7850/100)</f>
        <v>68.80969801166988</v>
      </c>
      <c r="P21" s="156"/>
      <c r="Q21" s="38">
        <f>2*G21*TAN(P$18*PI()/180)</f>
        <v>205.17536958819937</v>
      </c>
      <c r="R21" s="52">
        <f>INT((Q21-10)/20)</f>
        <v>9</v>
      </c>
      <c r="S21" s="76">
        <v>12</v>
      </c>
      <c r="T21" s="38">
        <f>(2*G21-13)/COS(P$18*PI()/180)+30</f>
        <v>501.142371396984</v>
      </c>
      <c r="U21" s="68">
        <f>(R21+1)*2</f>
        <v>20</v>
      </c>
      <c r="V21" s="55">
        <f>T21*U21/100*((S21/100)^2/4*PI()*7850/100)</f>
        <v>88.984251073505945</v>
      </c>
      <c r="W21" s="156"/>
      <c r="X21" s="38">
        <f>2*G21*TAN(W$18*PI()/180)</f>
        <v>254.03411844343532</v>
      </c>
      <c r="Y21" s="52">
        <f>INT((X21-10)/20)</f>
        <v>12</v>
      </c>
      <c r="Z21" s="76">
        <v>12</v>
      </c>
      <c r="AA21" s="38">
        <f>(2*G21-13)/COS(W$18*PI()/180)+30</f>
        <v>523.05712988794039</v>
      </c>
      <c r="AB21" s="68">
        <f>(Y21+1)*2</f>
        <v>26</v>
      </c>
      <c r="AC21" s="55">
        <f>AA21*AB21/100*((Z21/100)^2/4*PI()*7850/100)</f>
        <v>120.73814651630316</v>
      </c>
    </row>
    <row r="22" spans="3:29" ht="30" customHeight="1" thickBot="1" x14ac:dyDescent="0.2">
      <c r="C22" s="92"/>
      <c r="D22" s="94"/>
      <c r="E22" s="94"/>
      <c r="F22" s="72" t="s">
        <v>69</v>
      </c>
      <c r="G22" s="84">
        <v>230</v>
      </c>
      <c r="H22" s="84"/>
      <c r="I22" s="96"/>
      <c r="J22" s="38">
        <f>2*G22*TAN(I$18*PI()/180)</f>
        <v>167.42630776245306</v>
      </c>
      <c r="K22" s="52">
        <f>INT((J22-10)/20)</f>
        <v>7</v>
      </c>
      <c r="L22" s="76">
        <v>12</v>
      </c>
      <c r="M22" s="38">
        <f>(2*G22-13)/COS(I$18*PI()/180)+30</f>
        <v>505.68746429673268</v>
      </c>
      <c r="N22" s="68">
        <f>(K22+1)*2</f>
        <v>16</v>
      </c>
      <c r="O22" s="55">
        <f>M22*N22/100*((L22/100)^2/4*PI()*7850/100)</f>
        <v>71.833032457052937</v>
      </c>
      <c r="P22" s="96"/>
      <c r="Q22" s="38">
        <f>2*G22*TAN(P$18*PI()/180)</f>
        <v>214.50152275129935</v>
      </c>
      <c r="R22" s="52">
        <f>INT((Q22-10)/20)</f>
        <v>10</v>
      </c>
      <c r="S22" s="76">
        <v>12</v>
      </c>
      <c r="T22" s="38">
        <f>(2*G22-13)/COS(P$18*PI()/180)+30</f>
        <v>523.20992977623382</v>
      </c>
      <c r="U22" s="68">
        <f>(R22+1)*2</f>
        <v>22</v>
      </c>
      <c r="V22" s="55">
        <f>T22*U22/100*((S22/100)^2/4*PI()*7850/100)</f>
        <v>102.19289178868263</v>
      </c>
      <c r="W22" s="96"/>
      <c r="X22" s="38">
        <f>2*G22*TAN(W$18*PI()/180)</f>
        <v>265.58112382722783</v>
      </c>
      <c r="Y22" s="52">
        <f>INT((X22-10)/20)</f>
        <v>12</v>
      </c>
      <c r="Z22" s="76">
        <v>12</v>
      </c>
      <c r="AA22" s="38">
        <f>(2*G22-13)/COS(W$18*PI()/180)+30</f>
        <v>546.15114065552541</v>
      </c>
      <c r="AB22" s="68">
        <f>(Y22+1)*2</f>
        <v>26</v>
      </c>
      <c r="AC22" s="55">
        <f>AA22*AB22/100*((Z22/100)^2/4*PI()*7850/100)</f>
        <v>126.0689753997621</v>
      </c>
    </row>
    <row r="23" spans="3:29" ht="30" customHeight="1" thickBot="1" x14ac:dyDescent="0.2"/>
    <row r="24" spans="3:29" ht="21" customHeight="1" x14ac:dyDescent="0.15">
      <c r="C24" s="167" t="s">
        <v>56</v>
      </c>
      <c r="D24" s="169" t="s">
        <v>1</v>
      </c>
      <c r="E24" s="169" t="s">
        <v>40</v>
      </c>
      <c r="F24" s="169" t="s">
        <v>41</v>
      </c>
      <c r="G24" s="179" t="s">
        <v>9</v>
      </c>
      <c r="H24" s="180"/>
      <c r="I24" s="158" t="s">
        <v>45</v>
      </c>
      <c r="J24" s="159"/>
      <c r="K24" s="159"/>
      <c r="L24" s="159"/>
      <c r="M24" s="159"/>
      <c r="N24" s="159"/>
      <c r="O24" s="160"/>
      <c r="P24" s="158" t="s">
        <v>46</v>
      </c>
      <c r="Q24" s="159"/>
      <c r="R24" s="159"/>
      <c r="S24" s="159"/>
      <c r="T24" s="159"/>
      <c r="U24" s="159"/>
      <c r="V24" s="160"/>
      <c r="W24" s="161" t="s">
        <v>52</v>
      </c>
      <c r="X24" s="162"/>
      <c r="Y24" s="162"/>
      <c r="Z24" s="162"/>
      <c r="AA24" s="162"/>
      <c r="AB24" s="162"/>
      <c r="AC24" s="163"/>
    </row>
    <row r="25" spans="3:29" ht="30" customHeight="1" x14ac:dyDescent="0.15">
      <c r="C25" s="168"/>
      <c r="D25" s="164"/>
      <c r="E25" s="164"/>
      <c r="F25" s="164"/>
      <c r="G25" s="181"/>
      <c r="H25" s="182"/>
      <c r="I25" s="164" t="s">
        <v>0</v>
      </c>
      <c r="J25" s="164"/>
      <c r="K25" s="164"/>
      <c r="L25" s="151" t="s">
        <v>8</v>
      </c>
      <c r="M25" s="151"/>
      <c r="N25" s="151"/>
      <c r="O25" s="151"/>
      <c r="P25" s="164" t="s">
        <v>0</v>
      </c>
      <c r="Q25" s="164"/>
      <c r="R25" s="164"/>
      <c r="S25" s="151" t="s">
        <v>8</v>
      </c>
      <c r="T25" s="151"/>
      <c r="U25" s="151"/>
      <c r="V25" s="151"/>
      <c r="W25" s="164" t="s">
        <v>0</v>
      </c>
      <c r="X25" s="164"/>
      <c r="Y25" s="164"/>
      <c r="Z25" s="151" t="s">
        <v>8</v>
      </c>
      <c r="AA25" s="151"/>
      <c r="AB25" s="151"/>
      <c r="AC25" s="166"/>
    </row>
    <row r="26" spans="3:29" ht="30" customHeight="1" x14ac:dyDescent="0.15">
      <c r="C26" s="168"/>
      <c r="D26" s="164"/>
      <c r="E26" s="164"/>
      <c r="F26" s="164"/>
      <c r="G26" s="184" t="s">
        <v>2</v>
      </c>
      <c r="H26" s="185" t="s">
        <v>10</v>
      </c>
      <c r="I26" s="128" t="s">
        <v>53</v>
      </c>
      <c r="J26" s="157" t="s">
        <v>11</v>
      </c>
      <c r="K26" s="128" t="s">
        <v>67</v>
      </c>
      <c r="L26" s="183" t="s">
        <v>66</v>
      </c>
      <c r="M26" s="142"/>
      <c r="N26" s="142"/>
      <c r="O26" s="142"/>
      <c r="P26" s="128" t="s">
        <v>53</v>
      </c>
      <c r="Q26" s="157" t="s">
        <v>12</v>
      </c>
      <c r="R26" s="128" t="s">
        <v>67</v>
      </c>
      <c r="S26" s="183" t="s">
        <v>66</v>
      </c>
      <c r="T26" s="142"/>
      <c r="U26" s="142"/>
      <c r="V26" s="142"/>
      <c r="W26" s="128" t="s">
        <v>53</v>
      </c>
      <c r="X26" s="157" t="s">
        <v>12</v>
      </c>
      <c r="Y26" s="128" t="s">
        <v>67</v>
      </c>
      <c r="Z26" s="183" t="s">
        <v>66</v>
      </c>
      <c r="AA26" s="142"/>
      <c r="AB26" s="142"/>
      <c r="AC26" s="142"/>
    </row>
    <row r="27" spans="3:29" ht="48" customHeight="1" x14ac:dyDescent="0.15">
      <c r="C27" s="150"/>
      <c r="D27" s="132"/>
      <c r="E27" s="132"/>
      <c r="F27" s="132"/>
      <c r="G27" s="184"/>
      <c r="H27" s="185"/>
      <c r="I27" s="128"/>
      <c r="J27" s="157"/>
      <c r="K27" s="132"/>
      <c r="L27" s="50" t="s">
        <v>3</v>
      </c>
      <c r="M27" s="37" t="s">
        <v>4</v>
      </c>
      <c r="N27" s="50" t="s">
        <v>5</v>
      </c>
      <c r="O27" s="50" t="s">
        <v>6</v>
      </c>
      <c r="P27" s="128"/>
      <c r="Q27" s="157"/>
      <c r="R27" s="132"/>
      <c r="S27" s="50" t="s">
        <v>3</v>
      </c>
      <c r="T27" s="37" t="s">
        <v>4</v>
      </c>
      <c r="U27" s="50" t="s">
        <v>5</v>
      </c>
      <c r="V27" s="50" t="s">
        <v>6</v>
      </c>
      <c r="W27" s="128"/>
      <c r="X27" s="157"/>
      <c r="Y27" s="132"/>
      <c r="Z27" s="50" t="s">
        <v>3</v>
      </c>
      <c r="AA27" s="37" t="s">
        <v>4</v>
      </c>
      <c r="AB27" s="50" t="s">
        <v>5</v>
      </c>
      <c r="AC27" s="66" t="s">
        <v>6</v>
      </c>
    </row>
    <row r="28" spans="3:29" ht="30" customHeight="1" x14ac:dyDescent="0.15">
      <c r="C28" s="91">
        <v>2.4</v>
      </c>
      <c r="D28" s="93">
        <v>2</v>
      </c>
      <c r="E28" s="93">
        <v>2</v>
      </c>
      <c r="F28" s="71" t="s">
        <v>71</v>
      </c>
      <c r="G28" s="85">
        <v>170</v>
      </c>
      <c r="H28" s="85"/>
      <c r="I28" s="95">
        <v>35</v>
      </c>
      <c r="J28" s="38">
        <f>2*G28*TAN(I$28*PI()/180)</f>
        <v>238.0705629913013</v>
      </c>
      <c r="K28" s="52">
        <f>INT((J28-10)/20)</f>
        <v>11</v>
      </c>
      <c r="L28" s="76">
        <v>12</v>
      </c>
      <c r="M28" s="38">
        <f>(2*G28-13)/COS(I$28*PI()/180)+30</f>
        <v>429.19329052499614</v>
      </c>
      <c r="N28" s="68">
        <f>(K28+1)*2</f>
        <v>24</v>
      </c>
      <c r="O28" s="55">
        <f>M28*N28/100*((L28/100)^2/4*PI()*7850/100)</f>
        <v>91.450523530895239</v>
      </c>
      <c r="P28" s="95">
        <v>40</v>
      </c>
      <c r="Q28" s="38">
        <f>2*G28*TAN(P$28*PI()/180)</f>
        <v>285.29387460027516</v>
      </c>
      <c r="R28" s="52">
        <f>INT((Q28-10)/20)</f>
        <v>13</v>
      </c>
      <c r="S28" s="76">
        <v>12</v>
      </c>
      <c r="T28" s="38">
        <f>(2*G28-13)/COS(P$28*PI()/180)+30</f>
        <v>456.86818361165513</v>
      </c>
      <c r="U28" s="68">
        <f>(R28+1)*2</f>
        <v>28</v>
      </c>
      <c r="V28" s="55">
        <f>T28*U28/100*((S28/100)^2/4*PI()*7850/100)</f>
        <v>113.57192221151931</v>
      </c>
      <c r="W28" s="95">
        <v>45</v>
      </c>
      <c r="X28" s="38">
        <f>2*G28*TAN(W$28*PI()/180)</f>
        <v>339.99999999999994</v>
      </c>
      <c r="Y28" s="52">
        <f>INT((X28-10)/20)</f>
        <v>16</v>
      </c>
      <c r="Z28" s="76">
        <v>12</v>
      </c>
      <c r="AA28" s="38">
        <f>(2*G28-13)/COS(W$28*PI()/180)+30</f>
        <v>492.44783489600206</v>
      </c>
      <c r="AB28" s="68">
        <f>(Y28+1)*2</f>
        <v>34</v>
      </c>
      <c r="AC28" s="55">
        <f>AA28*AB28/100*((Z28/100)^2/4*PI()*7850/100)</f>
        <v>148.6487219590384</v>
      </c>
    </row>
    <row r="29" spans="3:29" ht="30" customHeight="1" x14ac:dyDescent="0.15">
      <c r="C29" s="154"/>
      <c r="D29" s="155"/>
      <c r="E29" s="155"/>
      <c r="F29" s="82" t="s">
        <v>72</v>
      </c>
      <c r="G29" s="87">
        <v>180</v>
      </c>
      <c r="H29" s="87"/>
      <c r="I29" s="156"/>
      <c r="J29" s="38">
        <f>2*G29*TAN(I$28*PI()/180)</f>
        <v>252.07471375549551</v>
      </c>
      <c r="K29" s="52">
        <f>INT((J29-10)/20)</f>
        <v>12</v>
      </c>
      <c r="L29" s="76">
        <v>12</v>
      </c>
      <c r="M29" s="38">
        <f>(2*G29-13)/COS(I$28*PI()/180)+30</f>
        <v>453.60878230022524</v>
      </c>
      <c r="N29" s="68">
        <f>(K29+1)*2</f>
        <v>26</v>
      </c>
      <c r="O29" s="55">
        <f>M29*N29/100*((L29/100)^2/4*PI()*7850/100)</f>
        <v>104.70726903231376</v>
      </c>
      <c r="P29" s="156"/>
      <c r="Q29" s="38">
        <f>2*G29*TAN(P$28*PI()/180)</f>
        <v>302.07586722382075</v>
      </c>
      <c r="R29" s="52">
        <f>INT((Q29-10)/20)</f>
        <v>14</v>
      </c>
      <c r="S29" s="76">
        <v>12</v>
      </c>
      <c r="T29" s="38">
        <f>(2*G29-13)/COS(P$28*PI()/180)+30</f>
        <v>482.97632939830066</v>
      </c>
      <c r="U29" s="68">
        <f>(R29+1)*2</f>
        <v>30</v>
      </c>
      <c r="V29" s="55">
        <f>T29*U29/100*((S29/100)^2/4*PI()*7850/100)</f>
        <v>128.63795622968954</v>
      </c>
      <c r="W29" s="156"/>
      <c r="X29" s="38">
        <f>2*G29*TAN(W$28*PI()/180)</f>
        <v>359.99999999999994</v>
      </c>
      <c r="Y29" s="52">
        <f>INT((X29-10)/20)</f>
        <v>17</v>
      </c>
      <c r="Z29" s="76">
        <v>12</v>
      </c>
      <c r="AA29" s="38">
        <f>(2*G29-13)/COS(W$28*PI()/180)+30</f>
        <v>520.73210614346397</v>
      </c>
      <c r="AB29" s="68">
        <f>(Y29+1)*2</f>
        <v>36</v>
      </c>
      <c r="AC29" s="55">
        <f>AA29*AB29/100*((Z29/100)^2/4*PI()*7850/100)</f>
        <v>166.43278719914673</v>
      </c>
    </row>
    <row r="30" spans="3:29" ht="30" customHeight="1" x14ac:dyDescent="0.15">
      <c r="C30" s="154"/>
      <c r="D30" s="155"/>
      <c r="E30" s="155"/>
      <c r="F30" s="82" t="s">
        <v>73</v>
      </c>
      <c r="G30" s="87">
        <v>190</v>
      </c>
      <c r="H30" s="87"/>
      <c r="I30" s="156"/>
      <c r="J30" s="38">
        <f>2*G30*TAN(I$28*PI()/180)</f>
        <v>266.07886451968972</v>
      </c>
      <c r="K30" s="52">
        <f>INT((J30-10)/20)</f>
        <v>12</v>
      </c>
      <c r="L30" s="76">
        <v>12</v>
      </c>
      <c r="M30" s="38">
        <f>(2*G30-13)/COS(I$28*PI()/180)+30</f>
        <v>478.0242740754544</v>
      </c>
      <c r="N30" s="68">
        <f>(K30+1)*2</f>
        <v>26</v>
      </c>
      <c r="O30" s="55">
        <f>M30*N30/100*((L30/100)^2/4*PI()*7850/100)</f>
        <v>110.34313757282438</v>
      </c>
      <c r="P30" s="156"/>
      <c r="Q30" s="38">
        <f>2*G30*TAN(P$28*PI()/180)</f>
        <v>318.8578598473664</v>
      </c>
      <c r="R30" s="52">
        <f>INT((Q30-10)/20)</f>
        <v>15</v>
      </c>
      <c r="S30" s="76">
        <v>12</v>
      </c>
      <c r="T30" s="38">
        <f>(2*G30-13)/COS(P$28*PI()/180)+30</f>
        <v>509.08447518494626</v>
      </c>
      <c r="U30" s="68">
        <f>(R30+1)*2</f>
        <v>32</v>
      </c>
      <c r="V30" s="55">
        <f>T30*U30/100*((S30/100)^2/4*PI()*7850/100)</f>
        <v>144.63115742922039</v>
      </c>
      <c r="W30" s="156"/>
      <c r="X30" s="38">
        <f>2*G30*TAN(W$28*PI()/180)</f>
        <v>379.99999999999994</v>
      </c>
      <c r="Y30" s="52">
        <f>INT((X30-10)/20)</f>
        <v>18</v>
      </c>
      <c r="Z30" s="76">
        <v>12</v>
      </c>
      <c r="AA30" s="38">
        <f>(2*G30-13)/COS(W$28*PI()/180)+30</f>
        <v>549.01637739092587</v>
      </c>
      <c r="AB30" s="68">
        <f>(Y30+1)*2</f>
        <v>38</v>
      </c>
      <c r="AC30" s="55">
        <f>AA30*AB30/100*((Z30/100)^2/4*PI()*7850/100)</f>
        <v>185.22129941391387</v>
      </c>
    </row>
    <row r="31" spans="3:29" ht="30" customHeight="1" x14ac:dyDescent="0.15">
      <c r="C31" s="154"/>
      <c r="D31" s="155"/>
      <c r="E31" s="155"/>
      <c r="F31" s="82" t="s">
        <v>74</v>
      </c>
      <c r="G31" s="87">
        <v>220</v>
      </c>
      <c r="H31" s="87"/>
      <c r="I31" s="156"/>
      <c r="J31" s="38">
        <f>2*G31*TAN(I$28*PI()/180)</f>
        <v>308.09131681227228</v>
      </c>
      <c r="K31" s="52">
        <f>INT((J31-10)/20)</f>
        <v>14</v>
      </c>
      <c r="L31" s="76">
        <v>12</v>
      </c>
      <c r="M31" s="38">
        <f>(2*G31-13)/COS(I$28*PI()/180)+30</f>
        <v>551.27074940114176</v>
      </c>
      <c r="N31" s="68">
        <f>(K31+1)*2</f>
        <v>30</v>
      </c>
      <c r="O31" s="55">
        <f>M31*N31/100*((L31/100)^2/4*PI()*7850/100)</f>
        <v>146.8277806088725</v>
      </c>
      <c r="P31" s="156"/>
      <c r="Q31" s="38">
        <f>2*G31*TAN(P$28*PI()/180)</f>
        <v>369.20383771800317</v>
      </c>
      <c r="R31" s="52">
        <f>INT((Q31-10)/20)</f>
        <v>17</v>
      </c>
      <c r="S31" s="76">
        <v>12</v>
      </c>
      <c r="T31" s="38">
        <f>(2*G31-13)/COS(P$28*PI()/180)+30</f>
        <v>587.40891254488292</v>
      </c>
      <c r="U31" s="68">
        <f>(R31+1)*2</f>
        <v>36</v>
      </c>
      <c r="V31" s="55">
        <f>T31*U31/100*((S31/100)^2/4*PI()*7850/100)</f>
        <v>187.74356600460939</v>
      </c>
      <c r="W31" s="156"/>
      <c r="X31" s="38">
        <f>2*G31*TAN(W$28*PI()/180)</f>
        <v>439.99999999999994</v>
      </c>
      <c r="Y31" s="52">
        <f>INT((X31-10)/20)</f>
        <v>21</v>
      </c>
      <c r="Z31" s="76">
        <v>12</v>
      </c>
      <c r="AA31" s="38">
        <f>(2*G31-13)/COS(W$28*PI()/180)+30</f>
        <v>633.86919113331157</v>
      </c>
      <c r="AB31" s="68">
        <f>(Y31+1)*2</f>
        <v>44</v>
      </c>
      <c r="AC31" s="55">
        <f>AA31*AB31/100*((Z31/100)^2/4*PI()*7850/100)</f>
        <v>247.61351790616843</v>
      </c>
    </row>
    <row r="32" spans="3:29" ht="30" customHeight="1" thickBot="1" x14ac:dyDescent="0.2">
      <c r="C32" s="92"/>
      <c r="D32" s="94"/>
      <c r="E32" s="94"/>
      <c r="F32" s="72" t="s">
        <v>69</v>
      </c>
      <c r="G32" s="84">
        <v>230</v>
      </c>
      <c r="H32" s="84"/>
      <c r="I32" s="96"/>
      <c r="J32" s="38">
        <f>2*G32*TAN(I$28*PI()/180)</f>
        <v>322.09546757646649</v>
      </c>
      <c r="K32" s="52">
        <f>INT((J32-10)/20)</f>
        <v>15</v>
      </c>
      <c r="L32" s="76">
        <v>12</v>
      </c>
      <c r="M32" s="38">
        <f>(2*G32-13)/COS(I$28*PI()/180)+30</f>
        <v>575.68624117637091</v>
      </c>
      <c r="N32" s="68">
        <f>(K32+1)*2</f>
        <v>32</v>
      </c>
      <c r="O32" s="55">
        <f>M32*N32/100*((L32/100)^2/4*PI()*7850/100)</f>
        <v>163.55275290445141</v>
      </c>
      <c r="P32" s="96"/>
      <c r="Q32" s="38">
        <f>2*G32*TAN(P$28*PI()/180)</f>
        <v>385.98583034154876</v>
      </c>
      <c r="R32" s="52">
        <f>INT((Q32-10)/20)</f>
        <v>18</v>
      </c>
      <c r="S32" s="76">
        <v>12</v>
      </c>
      <c r="T32" s="38">
        <f>(2*G32-13)/COS(P$28*PI()/180)+30</f>
        <v>613.51705833152857</v>
      </c>
      <c r="U32" s="68">
        <f>(R32+1)*2</f>
        <v>38</v>
      </c>
      <c r="V32" s="55">
        <f>T32*U32/100*((S32/100)^2/4*PI()*7850/100)</f>
        <v>206.98185233890237</v>
      </c>
      <c r="W32" s="96"/>
      <c r="X32" s="38">
        <f>2*G32*TAN(W$28*PI()/180)</f>
        <v>459.99999999999994</v>
      </c>
      <c r="Y32" s="52">
        <f>INT((X32-10)/20)</f>
        <v>22</v>
      </c>
      <c r="Z32" s="76">
        <v>12</v>
      </c>
      <c r="AA32" s="38">
        <f>(2*G32-13)/COS(W$28*PI()/180)+30</f>
        <v>662.15346238077348</v>
      </c>
      <c r="AB32" s="68">
        <f>(Y32+1)*2</f>
        <v>46</v>
      </c>
      <c r="AC32" s="55">
        <f>AA32*AB32/100*((Z32/100)^2/4*PI()*7850/100)</f>
        <v>270.41981801957098</v>
      </c>
    </row>
  </sheetData>
  <mergeCells count="106">
    <mergeCell ref="W26:W27"/>
    <mergeCell ref="X26:X27"/>
    <mergeCell ref="Y26:Y27"/>
    <mergeCell ref="Z26:AC26"/>
    <mergeCell ref="C28:C32"/>
    <mergeCell ref="D28:D32"/>
    <mergeCell ref="E28:E32"/>
    <mergeCell ref="I28:I32"/>
    <mergeCell ref="P28:P32"/>
    <mergeCell ref="W28:W32"/>
    <mergeCell ref="K26:K27"/>
    <mergeCell ref="L26:O26"/>
    <mergeCell ref="P26:P27"/>
    <mergeCell ref="Q26:Q27"/>
    <mergeCell ref="R26:R27"/>
    <mergeCell ref="S26:V26"/>
    <mergeCell ref="P24:V24"/>
    <mergeCell ref="W24:AC24"/>
    <mergeCell ref="I25:K25"/>
    <mergeCell ref="L25:O25"/>
    <mergeCell ref="P25:R25"/>
    <mergeCell ref="S25:V25"/>
    <mergeCell ref="W25:Y25"/>
    <mergeCell ref="Z25:AC25"/>
    <mergeCell ref="C24:C27"/>
    <mergeCell ref="D24:D27"/>
    <mergeCell ref="E24:E27"/>
    <mergeCell ref="F24:F27"/>
    <mergeCell ref="G24:H25"/>
    <mergeCell ref="I24:O24"/>
    <mergeCell ref="G26:G27"/>
    <mergeCell ref="H26:H27"/>
    <mergeCell ref="I26:I27"/>
    <mergeCell ref="J26:J27"/>
    <mergeCell ref="W16:W17"/>
    <mergeCell ref="X16:X17"/>
    <mergeCell ref="Y16:Y17"/>
    <mergeCell ref="Z16:AC16"/>
    <mergeCell ref="C18:C22"/>
    <mergeCell ref="D18:D22"/>
    <mergeCell ref="E18:E22"/>
    <mergeCell ref="I18:I22"/>
    <mergeCell ref="P18:P22"/>
    <mergeCell ref="W18:W22"/>
    <mergeCell ref="K16:K17"/>
    <mergeCell ref="L16:O16"/>
    <mergeCell ref="P16:P17"/>
    <mergeCell ref="Q16:Q17"/>
    <mergeCell ref="R16:R17"/>
    <mergeCell ref="S16:V16"/>
    <mergeCell ref="P14:V14"/>
    <mergeCell ref="W14:AC14"/>
    <mergeCell ref="I15:K15"/>
    <mergeCell ref="L15:O15"/>
    <mergeCell ref="P15:R15"/>
    <mergeCell ref="S15:V15"/>
    <mergeCell ref="W15:Y15"/>
    <mergeCell ref="Z15:AC15"/>
    <mergeCell ref="C14:C17"/>
    <mergeCell ref="D14:D17"/>
    <mergeCell ref="E14:E17"/>
    <mergeCell ref="F14:F17"/>
    <mergeCell ref="G14:H15"/>
    <mergeCell ref="I14:O14"/>
    <mergeCell ref="G16:G17"/>
    <mergeCell ref="H16:H17"/>
    <mergeCell ref="I16:I17"/>
    <mergeCell ref="J16:J17"/>
    <mergeCell ref="Y6:Y7"/>
    <mergeCell ref="Z6:AC6"/>
    <mergeCell ref="C8:C12"/>
    <mergeCell ref="D8:D12"/>
    <mergeCell ref="E8:E12"/>
    <mergeCell ref="I8:I12"/>
    <mergeCell ref="P8:P12"/>
    <mergeCell ref="W8:W12"/>
    <mergeCell ref="P6:P7"/>
    <mergeCell ref="Q6:Q7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P4:V4"/>
    <mergeCell ref="W4:AC4"/>
    <mergeCell ref="I5:K5"/>
    <mergeCell ref="L5:O5"/>
    <mergeCell ref="P5:R5"/>
    <mergeCell ref="S5:V5"/>
    <mergeCell ref="W5:Y5"/>
    <mergeCell ref="Z5:AC5"/>
    <mergeCell ref="C2:AC2"/>
    <mergeCell ref="B3:B12"/>
    <mergeCell ref="C3:D3"/>
    <mergeCell ref="F3:K3"/>
    <mergeCell ref="C4:C7"/>
    <mergeCell ref="D4:D7"/>
    <mergeCell ref="E4:E7"/>
    <mergeCell ref="F4:F7"/>
    <mergeCell ref="G4:H5"/>
    <mergeCell ref="I4:O4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2021-12-15T09:16:22Z</dcterms:modified>
</cp:coreProperties>
</file>