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90" windowWidth="16935" windowHeight="634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C40" i="7" s="1"/>
  <c r="AB40" i="7"/>
  <c r="AA41" i="7"/>
  <c r="AA42" i="7"/>
  <c r="AA43" i="7"/>
  <c r="AA44" i="7"/>
  <c r="AB44" i="7"/>
  <c r="AA45" i="7"/>
  <c r="AA46" i="7"/>
  <c r="AA37" i="7"/>
  <c r="AA33" i="17"/>
  <c r="AA34" i="17"/>
  <c r="X33" i="17"/>
  <c r="Y33" i="17" s="1"/>
  <c r="AB33" i="17" s="1"/>
  <c r="AC33" i="17" s="1"/>
  <c r="X34" i="17"/>
  <c r="Y34" i="17" s="1"/>
  <c r="AB34" i="17" s="1"/>
  <c r="AC34" i="17" s="1"/>
  <c r="T33" i="17"/>
  <c r="T34" i="17"/>
  <c r="Q33" i="17"/>
  <c r="R33" i="17"/>
  <c r="U33" i="17" s="1"/>
  <c r="V33" i="17" s="1"/>
  <c r="Q34" i="17"/>
  <c r="R34" i="17" s="1"/>
  <c r="U34" i="17" s="1"/>
  <c r="V34" i="17" s="1"/>
  <c r="M33" i="17"/>
  <c r="M34" i="17"/>
  <c r="O34" i="17" s="1"/>
  <c r="J33" i="17"/>
  <c r="K33" i="17"/>
  <c r="N33" i="17" s="1"/>
  <c r="J34" i="17"/>
  <c r="K34" i="17"/>
  <c r="N34" i="17" s="1"/>
  <c r="AA22" i="17"/>
  <c r="AA23" i="17"/>
  <c r="X22" i="17"/>
  <c r="Y22" i="17" s="1"/>
  <c r="AB22" i="17" s="1"/>
  <c r="AC22" i="17" s="1"/>
  <c r="X23" i="17"/>
  <c r="Y23" i="17"/>
  <c r="AB23" i="17" s="1"/>
  <c r="AC23" i="17" s="1"/>
  <c r="T22" i="17"/>
  <c r="V22" i="17" s="1"/>
  <c r="U22" i="17"/>
  <c r="T23" i="17"/>
  <c r="V23" i="17" s="1"/>
  <c r="Q22" i="17"/>
  <c r="R22" i="17"/>
  <c r="Q23" i="17"/>
  <c r="R23" i="17" s="1"/>
  <c r="U23" i="17" s="1"/>
  <c r="M22" i="17"/>
  <c r="M23" i="17"/>
  <c r="J22" i="17"/>
  <c r="K22" i="17" s="1"/>
  <c r="N22" i="17" s="1"/>
  <c r="O22" i="17" s="1"/>
  <c r="J23" i="17"/>
  <c r="K23" i="17"/>
  <c r="N23" i="17" s="1"/>
  <c r="AA11" i="17"/>
  <c r="AA12" i="17"/>
  <c r="X11" i="17"/>
  <c r="Y11" i="17" s="1"/>
  <c r="AB11" i="17" s="1"/>
  <c r="X12" i="17"/>
  <c r="Y12" i="17" s="1"/>
  <c r="AB12" i="17" s="1"/>
  <c r="AC12" i="17" s="1"/>
  <c r="T11" i="17"/>
  <c r="T12" i="17"/>
  <c r="Q11" i="17"/>
  <c r="R11" i="17"/>
  <c r="U11" i="17" s="1"/>
  <c r="V11" i="17" s="1"/>
  <c r="Q12" i="17"/>
  <c r="R12" i="17" s="1"/>
  <c r="U12" i="17" s="1"/>
  <c r="V12" i="17" s="1"/>
  <c r="M11" i="17"/>
  <c r="O11" i="17" s="1"/>
  <c r="M12" i="17"/>
  <c r="J11" i="17"/>
  <c r="K11" i="17"/>
  <c r="N11" i="17" s="1"/>
  <c r="J12" i="17"/>
  <c r="K12" i="17"/>
  <c r="N12" i="17" s="1"/>
  <c r="O12" i="17" s="1"/>
  <c r="AA34" i="15"/>
  <c r="AA35" i="15"/>
  <c r="AC35" i="15" s="1"/>
  <c r="AA36" i="15"/>
  <c r="AA37" i="15"/>
  <c r="AA38" i="15"/>
  <c r="AC38" i="15" s="1"/>
  <c r="X34" i="15"/>
  <c r="Y34" i="15" s="1"/>
  <c r="AB34" i="15" s="1"/>
  <c r="AC34" i="15" s="1"/>
  <c r="X35" i="15"/>
  <c r="Y35" i="15"/>
  <c r="AB35" i="15" s="1"/>
  <c r="X36" i="15"/>
  <c r="Y36" i="15" s="1"/>
  <c r="AB36" i="15" s="1"/>
  <c r="AC36" i="15" s="1"/>
  <c r="X37" i="15"/>
  <c r="Y37" i="15"/>
  <c r="AB37" i="15" s="1"/>
  <c r="AC37" i="15" s="1"/>
  <c r="X38" i="15"/>
  <c r="Y38" i="15"/>
  <c r="AB38" i="15"/>
  <c r="T34" i="15"/>
  <c r="T35" i="15"/>
  <c r="T36" i="15"/>
  <c r="T37" i="15"/>
  <c r="T38" i="15"/>
  <c r="Q34" i="15"/>
  <c r="R34" i="15"/>
  <c r="U34" i="15"/>
  <c r="V34" i="15"/>
  <c r="Q35" i="15"/>
  <c r="R35" i="15" s="1"/>
  <c r="U35" i="15" s="1"/>
  <c r="V35" i="15" s="1"/>
  <c r="Q36" i="15"/>
  <c r="R36" i="15"/>
  <c r="U36" i="15"/>
  <c r="V36" i="15" s="1"/>
  <c r="Q37" i="15"/>
  <c r="R37" i="15"/>
  <c r="U37" i="15"/>
  <c r="V37" i="15"/>
  <c r="Q38" i="15"/>
  <c r="R38" i="15" s="1"/>
  <c r="U38" i="15" s="1"/>
  <c r="V38" i="15" s="1"/>
  <c r="M34" i="15"/>
  <c r="M35" i="15"/>
  <c r="M36" i="15"/>
  <c r="M37" i="15"/>
  <c r="M38" i="15"/>
  <c r="O38" i="15" s="1"/>
  <c r="J34" i="15"/>
  <c r="K34" i="15"/>
  <c r="N34" i="15"/>
  <c r="O34" i="15"/>
  <c r="J35" i="15"/>
  <c r="K35" i="15" s="1"/>
  <c r="N35" i="15" s="1"/>
  <c r="O35" i="15" s="1"/>
  <c r="J36" i="15"/>
  <c r="K36" i="15" s="1"/>
  <c r="N36" i="15" s="1"/>
  <c r="O36" i="15" s="1"/>
  <c r="J37" i="15"/>
  <c r="K37" i="15" s="1"/>
  <c r="N37" i="15" s="1"/>
  <c r="O37" i="15" s="1"/>
  <c r="J38" i="15"/>
  <c r="K38" i="15"/>
  <c r="N38" i="15"/>
  <c r="AA22" i="15"/>
  <c r="AA23" i="15"/>
  <c r="AA24" i="15"/>
  <c r="AA25" i="15"/>
  <c r="AA26" i="15"/>
  <c r="X22" i="15"/>
  <c r="Y22" i="15"/>
  <c r="AB22" i="15"/>
  <c r="AC22" i="15" s="1"/>
  <c r="X23" i="15"/>
  <c r="Y23" i="15" s="1"/>
  <c r="AB23" i="15" s="1"/>
  <c r="AC23" i="15" s="1"/>
  <c r="X24" i="15"/>
  <c r="Y24" i="15" s="1"/>
  <c r="AB24" i="15" s="1"/>
  <c r="AC24" i="15" s="1"/>
  <c r="X25" i="15"/>
  <c r="Y25" i="15" s="1"/>
  <c r="AB25" i="15" s="1"/>
  <c r="AC25" i="15" s="1"/>
  <c r="X26" i="15"/>
  <c r="Y26" i="15"/>
  <c r="AB26" i="15" s="1"/>
  <c r="AC26" i="15" s="1"/>
  <c r="T22" i="15"/>
  <c r="T23" i="15"/>
  <c r="T24" i="15"/>
  <c r="T25" i="15"/>
  <c r="T26" i="15"/>
  <c r="V26" i="15" s="1"/>
  <c r="Q22" i="15"/>
  <c r="R22" i="15"/>
  <c r="U22" i="15"/>
  <c r="V22" i="15" s="1"/>
  <c r="Q23" i="15"/>
  <c r="R23" i="15" s="1"/>
  <c r="U23" i="15" s="1"/>
  <c r="V23" i="15" s="1"/>
  <c r="Q24" i="15"/>
  <c r="R24" i="15" s="1"/>
  <c r="U24" i="15" s="1"/>
  <c r="V24" i="15" s="1"/>
  <c r="Q25" i="15"/>
  <c r="R25" i="15" s="1"/>
  <c r="U25" i="15" s="1"/>
  <c r="V25" i="15" s="1"/>
  <c r="Q26" i="15"/>
  <c r="R26" i="15"/>
  <c r="U26" i="15"/>
  <c r="M22" i="15"/>
  <c r="M23" i="15"/>
  <c r="M24" i="15"/>
  <c r="M25" i="15"/>
  <c r="M26" i="15"/>
  <c r="J22" i="15"/>
  <c r="K22" i="15"/>
  <c r="N22" i="15"/>
  <c r="O22" i="15"/>
  <c r="J23" i="15"/>
  <c r="K23" i="15"/>
  <c r="N23" i="15" s="1"/>
  <c r="O23" i="15" s="1"/>
  <c r="J24" i="15"/>
  <c r="K24" i="15" s="1"/>
  <c r="N24" i="15" s="1"/>
  <c r="O24" i="15" s="1"/>
  <c r="J25" i="15"/>
  <c r="K25" i="15"/>
  <c r="N25" i="15"/>
  <c r="O25" i="15" s="1"/>
  <c r="J26" i="15"/>
  <c r="K26" i="15"/>
  <c r="N26" i="15" s="1"/>
  <c r="AA10" i="15"/>
  <c r="AA11" i="15"/>
  <c r="AA12" i="15"/>
  <c r="AA13" i="15"/>
  <c r="AA14" i="15"/>
  <c r="X10" i="15"/>
  <c r="Y10" i="15"/>
  <c r="AB10" i="15"/>
  <c r="AC10" i="15"/>
  <c r="X11" i="15"/>
  <c r="Y11" i="15"/>
  <c r="AB11" i="15" s="1"/>
  <c r="AC11" i="15" s="1"/>
  <c r="X12" i="15"/>
  <c r="Y12" i="15" s="1"/>
  <c r="AB12" i="15" s="1"/>
  <c r="AC12" i="15" s="1"/>
  <c r="X13" i="15"/>
  <c r="Y13" i="15"/>
  <c r="AB13" i="15"/>
  <c r="AC13" i="15" s="1"/>
  <c r="X14" i="15"/>
  <c r="Y14" i="15"/>
  <c r="AB14" i="15" s="1"/>
  <c r="AC14" i="15" s="1"/>
  <c r="T10" i="15"/>
  <c r="T11" i="15"/>
  <c r="V11" i="15" s="1"/>
  <c r="T12" i="15"/>
  <c r="V12" i="15" s="1"/>
  <c r="T13" i="15"/>
  <c r="T14" i="15"/>
  <c r="Q10" i="15"/>
  <c r="R10" i="15"/>
  <c r="U10" i="15"/>
  <c r="V10" i="15" s="1"/>
  <c r="Q11" i="15"/>
  <c r="R11" i="15"/>
  <c r="U11" i="15" s="1"/>
  <c r="Q12" i="15"/>
  <c r="R12" i="15"/>
  <c r="U12" i="15" s="1"/>
  <c r="Q13" i="15"/>
  <c r="R13" i="15" s="1"/>
  <c r="U13" i="15" s="1"/>
  <c r="Q14" i="15"/>
  <c r="R14" i="15"/>
  <c r="U14" i="15"/>
  <c r="V14" i="15"/>
  <c r="M10" i="15"/>
  <c r="M11" i="15"/>
  <c r="M12" i="15"/>
  <c r="M13" i="15"/>
  <c r="M14" i="15"/>
  <c r="J10" i="15"/>
  <c r="K10" i="15"/>
  <c r="N10" i="15"/>
  <c r="O10" i="15"/>
  <c r="J11" i="15"/>
  <c r="K11" i="15" s="1"/>
  <c r="N11" i="15" s="1"/>
  <c r="J12" i="15"/>
  <c r="K12" i="15" s="1"/>
  <c r="N12" i="15" s="1"/>
  <c r="O12" i="15" s="1"/>
  <c r="J13" i="15"/>
  <c r="K13" i="15"/>
  <c r="N13" i="15"/>
  <c r="O13" i="15" s="1"/>
  <c r="J14" i="15"/>
  <c r="K14" i="15"/>
  <c r="N14" i="15" s="1"/>
  <c r="O14" i="15" s="1"/>
  <c r="AA31" i="17"/>
  <c r="AA32" i="17"/>
  <c r="AA35" i="17"/>
  <c r="AA30" i="17"/>
  <c r="AC30" i="17" s="1"/>
  <c r="T31" i="17"/>
  <c r="T32" i="17"/>
  <c r="T35" i="17"/>
  <c r="T30" i="17"/>
  <c r="V30" i="17" s="1"/>
  <c r="M31" i="17"/>
  <c r="M32" i="17"/>
  <c r="O32" i="17" s="1"/>
  <c r="M35" i="17"/>
  <c r="M30" i="17"/>
  <c r="AA20" i="17"/>
  <c r="AA21" i="17"/>
  <c r="AC21" i="17" s="1"/>
  <c r="AA24" i="17"/>
  <c r="AA19" i="17"/>
  <c r="T20" i="17"/>
  <c r="T21" i="17"/>
  <c r="V21" i="17" s="1"/>
  <c r="T24" i="17"/>
  <c r="T19" i="17"/>
  <c r="M20" i="17"/>
  <c r="O20" i="17" s="1"/>
  <c r="M21" i="17"/>
  <c r="M24" i="17"/>
  <c r="M19" i="17"/>
  <c r="O19" i="17" s="1"/>
  <c r="AA9" i="17"/>
  <c r="AA10" i="17"/>
  <c r="AC10" i="17" s="1"/>
  <c r="AA13" i="17"/>
  <c r="AA8" i="17"/>
  <c r="T9" i="17"/>
  <c r="V9" i="17" s="1"/>
  <c r="T10" i="17"/>
  <c r="T13" i="17"/>
  <c r="T8" i="17"/>
  <c r="M9" i="17"/>
  <c r="M10" i="17"/>
  <c r="M13" i="17"/>
  <c r="M8" i="17"/>
  <c r="O8" i="17" s="1"/>
  <c r="K32" i="17"/>
  <c r="N32" i="17"/>
  <c r="K8" i="17"/>
  <c r="N8" i="17"/>
  <c r="X35" i="17"/>
  <c r="Y35" i="17"/>
  <c r="AB35" i="17" s="1"/>
  <c r="AC35" i="17" s="1"/>
  <c r="Q35" i="17"/>
  <c r="R35" i="17" s="1"/>
  <c r="U35" i="17" s="1"/>
  <c r="V35" i="17" s="1"/>
  <c r="J35" i="17"/>
  <c r="K35" i="17" s="1"/>
  <c r="N35" i="17" s="1"/>
  <c r="O35" i="17" s="1"/>
  <c r="X32" i="17"/>
  <c r="Y32" i="17"/>
  <c r="AB32" i="17" s="1"/>
  <c r="AC32" i="17" s="1"/>
  <c r="Q32" i="17"/>
  <c r="R32" i="17" s="1"/>
  <c r="U32" i="17" s="1"/>
  <c r="V32" i="17" s="1"/>
  <c r="J32" i="17"/>
  <c r="X31" i="17"/>
  <c r="Y31" i="17"/>
  <c r="AB31" i="17" s="1"/>
  <c r="AC31" i="17" s="1"/>
  <c r="Q31" i="17"/>
  <c r="R31" i="17"/>
  <c r="U31" i="17"/>
  <c r="V31" i="17" s="1"/>
  <c r="J31" i="17"/>
  <c r="K31" i="17" s="1"/>
  <c r="N31" i="17" s="1"/>
  <c r="O31" i="17" s="1"/>
  <c r="X30" i="17"/>
  <c r="Y30" i="17"/>
  <c r="AB30" i="17"/>
  <c r="Q30" i="17"/>
  <c r="R30" i="17"/>
  <c r="U30" i="17"/>
  <c r="J30" i="17"/>
  <c r="K30" i="17"/>
  <c r="N30" i="17" s="1"/>
  <c r="O30" i="17" s="1"/>
  <c r="X24" i="17"/>
  <c r="Y24" i="17" s="1"/>
  <c r="AB24" i="17" s="1"/>
  <c r="AC24" i="17" s="1"/>
  <c r="Q24" i="17"/>
  <c r="R24" i="17" s="1"/>
  <c r="U24" i="17" s="1"/>
  <c r="J24" i="17"/>
  <c r="K24" i="17" s="1"/>
  <c r="N24" i="17" s="1"/>
  <c r="O24" i="17" s="1"/>
  <c r="X21" i="17"/>
  <c r="Y21" i="17"/>
  <c r="AB21" i="17" s="1"/>
  <c r="Q21" i="17"/>
  <c r="R21" i="17" s="1"/>
  <c r="U21" i="17" s="1"/>
  <c r="J21" i="17"/>
  <c r="K21" i="17"/>
  <c r="N21" i="17" s="1"/>
  <c r="O21" i="17" s="1"/>
  <c r="X20" i="17"/>
  <c r="Y20" i="17"/>
  <c r="AB20" i="17"/>
  <c r="AC20" i="17" s="1"/>
  <c r="Q20" i="17"/>
  <c r="R20" i="17"/>
  <c r="U20" i="17" s="1"/>
  <c r="V20" i="17" s="1"/>
  <c r="J20" i="17"/>
  <c r="K20" i="17"/>
  <c r="N20" i="17"/>
  <c r="X19" i="17"/>
  <c r="Y19" i="17" s="1"/>
  <c r="AB19" i="17" s="1"/>
  <c r="AC19" i="17" s="1"/>
  <c r="Q19" i="17"/>
  <c r="R19" i="17"/>
  <c r="U19" i="17" s="1"/>
  <c r="V19" i="17" s="1"/>
  <c r="J19" i="17"/>
  <c r="K19" i="17" s="1"/>
  <c r="N19" i="17" s="1"/>
  <c r="X13" i="17"/>
  <c r="Y13" i="17" s="1"/>
  <c r="AB13" i="17" s="1"/>
  <c r="Q13" i="17"/>
  <c r="R13" i="17"/>
  <c r="U13" i="17"/>
  <c r="V13" i="17"/>
  <c r="J13" i="17"/>
  <c r="K13" i="17" s="1"/>
  <c r="N13" i="17" s="1"/>
  <c r="O13" i="17" s="1"/>
  <c r="X10" i="17"/>
  <c r="Y10" i="17"/>
  <c r="AB10" i="17"/>
  <c r="Q10" i="17"/>
  <c r="R10" i="17"/>
  <c r="U10" i="17"/>
  <c r="V10" i="17"/>
  <c r="J10" i="17"/>
  <c r="K10" i="17" s="1"/>
  <c r="N10" i="17" s="1"/>
  <c r="O10" i="17" s="1"/>
  <c r="X9" i="17"/>
  <c r="Y9" i="17" s="1"/>
  <c r="AB9" i="17" s="1"/>
  <c r="AC9" i="17" s="1"/>
  <c r="Q9" i="17"/>
  <c r="R9" i="17"/>
  <c r="U9" i="17"/>
  <c r="J9" i="17"/>
  <c r="K9" i="17" s="1"/>
  <c r="N9" i="17" s="1"/>
  <c r="O9" i="17" s="1"/>
  <c r="X8" i="17"/>
  <c r="Y8" i="17"/>
  <c r="AB8" i="17" s="1"/>
  <c r="AC8" i="17" s="1"/>
  <c r="Q8" i="17"/>
  <c r="R8" i="17" s="1"/>
  <c r="U8" i="17" s="1"/>
  <c r="V8" i="17" s="1"/>
  <c r="J8" i="17"/>
  <c r="AA32" i="15"/>
  <c r="AA33" i="15"/>
  <c r="AC33" i="15" s="1"/>
  <c r="X32" i="15"/>
  <c r="Y32" i="15" s="1"/>
  <c r="AB32" i="15" s="1"/>
  <c r="X33" i="15"/>
  <c r="Y33" i="15"/>
  <c r="AB33" i="15"/>
  <c r="T32" i="15"/>
  <c r="T33" i="15"/>
  <c r="V33" i="15" s="1"/>
  <c r="Q32" i="15"/>
  <c r="R32" i="15" s="1"/>
  <c r="U32" i="15" s="1"/>
  <c r="V32" i="15" s="1"/>
  <c r="Q33" i="15"/>
  <c r="R33" i="15"/>
  <c r="U33" i="15" s="1"/>
  <c r="M32" i="15"/>
  <c r="O32" i="15" s="1"/>
  <c r="M33" i="15"/>
  <c r="J33" i="15"/>
  <c r="K33" i="15" s="1"/>
  <c r="N33" i="15" s="1"/>
  <c r="O33" i="15" s="1"/>
  <c r="J32" i="15"/>
  <c r="K32" i="15"/>
  <c r="N32" i="15"/>
  <c r="AA20" i="15"/>
  <c r="X20" i="15"/>
  <c r="Y20" i="15"/>
  <c r="AB20" i="15" s="1"/>
  <c r="AC20" i="15" s="1"/>
  <c r="T20" i="15"/>
  <c r="Q20" i="15"/>
  <c r="R20" i="15"/>
  <c r="U20" i="15" s="1"/>
  <c r="V20" i="15" s="1"/>
  <c r="M20" i="15"/>
  <c r="J20" i="15"/>
  <c r="K20" i="15"/>
  <c r="N20" i="15" s="1"/>
  <c r="AA21" i="15"/>
  <c r="AC21" i="15" s="1"/>
  <c r="X21" i="15"/>
  <c r="Y21" i="15"/>
  <c r="AB21" i="15"/>
  <c r="T21" i="15"/>
  <c r="Q21" i="15"/>
  <c r="R21" i="15"/>
  <c r="U21" i="15"/>
  <c r="V21" i="15" s="1"/>
  <c r="M21" i="15"/>
  <c r="J21" i="15"/>
  <c r="K21" i="15" s="1"/>
  <c r="N21" i="15" s="1"/>
  <c r="AA9" i="15"/>
  <c r="AA8" i="15"/>
  <c r="AC8" i="15" s="1"/>
  <c r="X8" i="15"/>
  <c r="Y8" i="15"/>
  <c r="AB8" i="15"/>
  <c r="X9" i="15"/>
  <c r="Y9" i="15"/>
  <c r="AB9" i="15" s="1"/>
  <c r="T8" i="15"/>
  <c r="T9" i="15"/>
  <c r="Q8" i="15"/>
  <c r="R8" i="15"/>
  <c r="U8" i="15"/>
  <c r="V8" i="15" s="1"/>
  <c r="Q9" i="15"/>
  <c r="R9" i="15"/>
  <c r="U9" i="15"/>
  <c r="V9" i="15"/>
  <c r="M9" i="15"/>
  <c r="O9" i="15" s="1"/>
  <c r="M8" i="15"/>
  <c r="J8" i="15"/>
  <c r="K8" i="15"/>
  <c r="N8" i="15" s="1"/>
  <c r="O8" i="15" s="1"/>
  <c r="J9" i="15"/>
  <c r="K9" i="15"/>
  <c r="N9" i="15"/>
  <c r="AM38" i="7"/>
  <c r="AK43" i="7"/>
  <c r="AI38" i="7"/>
  <c r="AK38" i="7"/>
  <c r="AI39" i="7"/>
  <c r="AK39" i="7"/>
  <c r="AI40" i="7"/>
  <c r="AK40" i="7" s="1"/>
  <c r="AI41" i="7"/>
  <c r="AK41" i="7"/>
  <c r="AI42" i="7"/>
  <c r="AK42" i="7" s="1"/>
  <c r="AI43" i="7"/>
  <c r="AI44" i="7"/>
  <c r="AK44" i="7"/>
  <c r="AI45" i="7"/>
  <c r="AK45" i="7" s="1"/>
  <c r="AI46" i="7"/>
  <c r="AK46" i="7" s="1"/>
  <c r="AI37" i="7"/>
  <c r="AK37" i="7" s="1"/>
  <c r="AG38" i="7"/>
  <c r="X38" i="7"/>
  <c r="W38" i="7"/>
  <c r="Y38" i="7" s="1"/>
  <c r="S38" i="7"/>
  <c r="U38" i="7"/>
  <c r="P40" i="7"/>
  <c r="Q40" i="7" s="1"/>
  <c r="AL40" i="7" s="1"/>
  <c r="M38" i="7"/>
  <c r="AB38" i="7" s="1"/>
  <c r="AC38" i="7" s="1"/>
  <c r="W46" i="7"/>
  <c r="W39" i="7"/>
  <c r="W40" i="7"/>
  <c r="Y40" i="7" s="1"/>
  <c r="W41" i="7"/>
  <c r="Y41" i="7" s="1"/>
  <c r="W42" i="7"/>
  <c r="Y42" i="7" s="1"/>
  <c r="W43" i="7"/>
  <c r="Y43" i="7" s="1"/>
  <c r="W44" i="7"/>
  <c r="Y44" i="7" s="1"/>
  <c r="W45" i="7"/>
  <c r="W37" i="7"/>
  <c r="AM41" i="7"/>
  <c r="AG37" i="7"/>
  <c r="AG39" i="7"/>
  <c r="AG40" i="7"/>
  <c r="AG41" i="7"/>
  <c r="AG42" i="7"/>
  <c r="AG43" i="7"/>
  <c r="AG44" i="7"/>
  <c r="AG45" i="7"/>
  <c r="AG46" i="7"/>
  <c r="M44" i="7"/>
  <c r="P44" i="7" s="1"/>
  <c r="Q44" i="7" s="1"/>
  <c r="M46" i="7"/>
  <c r="AB46" i="7" s="1"/>
  <c r="AC46" i="7" s="1"/>
  <c r="P46" i="7"/>
  <c r="Q46" i="7"/>
  <c r="S46" i="7"/>
  <c r="U46" i="7"/>
  <c r="S40" i="7"/>
  <c r="M40" i="7"/>
  <c r="L40" i="7" s="1"/>
  <c r="M41" i="7"/>
  <c r="AB41" i="7" s="1"/>
  <c r="AC41" i="7" s="1"/>
  <c r="L41" i="7"/>
  <c r="X43" i="7"/>
  <c r="X44" i="7"/>
  <c r="X45" i="7"/>
  <c r="Y45" i="7"/>
  <c r="X46" i="7"/>
  <c r="Y46" i="7" s="1"/>
  <c r="X39" i="7"/>
  <c r="Y39" i="7"/>
  <c r="X40" i="7"/>
  <c r="X41" i="7"/>
  <c r="X42" i="7"/>
  <c r="X37" i="7"/>
  <c r="Y37" i="7" s="1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S39" i="7"/>
  <c r="U39" i="7" s="1"/>
  <c r="M39" i="7"/>
  <c r="L39" i="7" s="1"/>
  <c r="P39" i="7"/>
  <c r="Q39" i="7"/>
  <c r="M45" i="7"/>
  <c r="L45" i="7" s="1"/>
  <c r="S43" i="7"/>
  <c r="U43" i="7" s="1"/>
  <c r="M43" i="7"/>
  <c r="P43" i="7" s="1"/>
  <c r="Q43" i="7" s="1"/>
  <c r="L43" i="7"/>
  <c r="L46" i="7"/>
  <c r="U41" i="7"/>
  <c r="U40" i="7"/>
  <c r="S42" i="7"/>
  <c r="U42" i="7"/>
  <c r="M37" i="7"/>
  <c r="AB37" i="7" s="1"/>
  <c r="AC37" i="7" s="1"/>
  <c r="L37" i="7"/>
  <c r="AM45" i="7"/>
  <c r="S44" i="7"/>
  <c r="U44" i="7" s="1"/>
  <c r="AM44" i="7"/>
  <c r="S45" i="7"/>
  <c r="U45" i="7" s="1"/>
  <c r="AM37" i="7"/>
  <c r="S37" i="7"/>
  <c r="U37" i="7"/>
  <c r="M42" i="7"/>
  <c r="L42" i="7" s="1"/>
  <c r="AM42" i="7"/>
  <c r="P41" i="7"/>
  <c r="Q41" i="7"/>
  <c r="AL41" i="7" s="1"/>
  <c r="P37" i="7"/>
  <c r="Q37" i="7" s="1"/>
  <c r="AC44" i="7"/>
  <c r="L44" i="7"/>
  <c r="AL44" i="7" l="1"/>
  <c r="AC13" i="17"/>
  <c r="O33" i="17"/>
  <c r="AL37" i="7"/>
  <c r="AC11" i="17"/>
  <c r="O11" i="15"/>
  <c r="O26" i="15"/>
  <c r="AC32" i="15"/>
  <c r="O20" i="15"/>
  <c r="O23" i="17"/>
  <c r="AC9" i="15"/>
  <c r="O21" i="15"/>
  <c r="V24" i="17"/>
  <c r="V13" i="15"/>
  <c r="AC39" i="7"/>
  <c r="AL39" i="7" s="1"/>
  <c r="AL46" i="7"/>
  <c r="AB43" i="7"/>
  <c r="AC43" i="7" s="1"/>
  <c r="AL43" i="7" s="1"/>
  <c r="P45" i="7"/>
  <c r="Q45" i="7" s="1"/>
  <c r="L38" i="7"/>
  <c r="AB45" i="7"/>
  <c r="AC45" i="7" s="1"/>
  <c r="AB42" i="7"/>
  <c r="AC42" i="7" s="1"/>
  <c r="AB39" i="7"/>
  <c r="P38" i="7"/>
  <c r="Q38" i="7" s="1"/>
  <c r="AL38" i="7" s="1"/>
  <c r="P42" i="7"/>
  <c r="Q42" i="7" s="1"/>
  <c r="AL45" i="7" l="1"/>
  <c r="AL42" i="7"/>
</calcChain>
</file>

<file path=xl/sharedStrings.xml><?xml version="1.0" encoding="utf-8"?>
<sst xmlns="http://schemas.openxmlformats.org/spreadsheetml/2006/main" count="339" uniqueCount="79">
  <si>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</si>
  <si>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</si>
  <si>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</si>
  <si>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</si>
  <si>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</si>
  <si>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</si>
  <si>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</si>
  <si>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</si>
  <si>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</si>
  <si>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</si>
  <si>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</si>
  <si>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</si>
  <si>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</si>
  <si>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</si>
  <si>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</si>
  <si>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</si>
  <si>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</si>
  <si>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</si>
  <si>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</si>
  <si>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</si>
  <si>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</si>
  <si>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</si>
  <si>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</si>
  <si>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</si>
  <si>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</si>
  <si>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</si>
  <si>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</si>
  <si>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</si>
  <si>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</si>
  <si>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</si>
  <si>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</si>
  <si>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</si>
  <si>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</si>
  <si>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</si>
  <si>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</si>
  <si>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</si>
  <si>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</si>
  <si>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</si>
  <si>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</si>
  <si>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</si>
  <si>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</si>
  <si>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</si>
  <si>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</si>
  <si>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</si>
  <si>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</si>
  <si>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</si>
  <si>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</si>
  <si>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</si>
  <si>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</si>
  <si>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</si>
  <si>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</si>
  <si>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</si>
  <si>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</si>
  <si>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</si>
  <si>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</si>
  <si>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</si>
  <si>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</si>
  <si>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</si>
  <si>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</si>
  <si>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</si>
  <si>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</si>
  <si>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</si>
  <si>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</si>
  <si>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</si>
  <si>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</si>
  <si>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</si>
  <si>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</si>
  <si>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</si>
  <si>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</si>
  <si>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</si>
  <si>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</si>
  <si>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t>斜交涵洞端部N2'钢筋数量表 (Lo=3.0m)(0.5m≤填土高Th≤20.0m)</t>
    <phoneticPr fontId="3" type="noConversion"/>
  </si>
  <si>
    <t>斜交涵洞端部N6'钢筋数量表 (Lo=3.0m)(0.5m≤填土高Th≤20.0m)</t>
    <phoneticPr fontId="3" type="noConversion"/>
  </si>
  <si>
    <r>
      <t>每延米整体式基础底板钢筋数量表 (Lo=3.0m)(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</si>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</sst>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0"/>
      <c r="C2" s="93"/>
      <c r="D2" s="93"/>
      <c r="E2" s="20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0"/>
      <c r="C3" s="141"/>
      <c r="D3" s="117"/>
      <c r="E3" s="117"/>
      <c r="F3" s="95"/>
      <c r="G3" s="122"/>
      <c r="H3" s="123"/>
      <c r="I3" s="123"/>
      <c r="J3" s="124"/>
      <c r="K3" s="125"/>
      <c r="L3" s="126"/>
      <c r="M3" s="126"/>
      <c r="N3" s="119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1"/>
      <c r="AN3" s="17"/>
    </row>
    <row r="4" spans="2:45" ht="20.100000000000001" hidden="1" customHeight="1" x14ac:dyDescent="0.15">
      <c r="B4" s="140"/>
      <c r="C4" s="142"/>
      <c r="D4" s="105"/>
      <c r="E4" s="105"/>
      <c r="F4" s="106"/>
      <c r="G4" s="127"/>
      <c r="H4" s="127"/>
      <c r="I4" s="96"/>
      <c r="J4" s="96"/>
      <c r="K4" s="110"/>
      <c r="L4" s="105"/>
      <c r="M4" s="105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79"/>
      <c r="AI4" s="79"/>
      <c r="AJ4" s="79"/>
      <c r="AK4" s="79"/>
      <c r="AL4" s="105"/>
      <c r="AM4" s="107"/>
      <c r="AN4" s="17"/>
    </row>
    <row r="5" spans="2:45" ht="33" hidden="1" customHeight="1" x14ac:dyDescent="0.15">
      <c r="B5" s="140"/>
      <c r="C5" s="143"/>
      <c r="D5" s="106"/>
      <c r="E5" s="106"/>
      <c r="F5" s="96"/>
      <c r="G5" s="128"/>
      <c r="H5" s="128"/>
      <c r="I5" s="96"/>
      <c r="J5" s="96"/>
      <c r="K5" s="106"/>
      <c r="L5" s="106"/>
      <c r="M5" s="106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06"/>
      <c r="AM5" s="108"/>
      <c r="AN5" s="17"/>
    </row>
    <row r="6" spans="2:45" ht="19.5" hidden="1" customHeight="1" x14ac:dyDescent="0.15">
      <c r="B6" s="140"/>
      <c r="C6" s="144"/>
      <c r="D6" s="133"/>
      <c r="E6" s="133"/>
      <c r="F6" s="2"/>
      <c r="G6" s="35"/>
      <c r="H6" s="35"/>
      <c r="I6" s="2"/>
      <c r="J6" s="2"/>
      <c r="K6" s="118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0"/>
      <c r="C7" s="145"/>
      <c r="D7" s="147"/>
      <c r="E7" s="131"/>
      <c r="F7" s="2"/>
      <c r="G7" s="35"/>
      <c r="H7" s="35"/>
      <c r="I7" s="2"/>
      <c r="J7" s="2"/>
      <c r="K7" s="11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0"/>
      <c r="C8" s="145"/>
      <c r="D8" s="147"/>
      <c r="E8" s="131"/>
      <c r="F8" s="2"/>
      <c r="G8" s="35"/>
      <c r="H8" s="35"/>
      <c r="I8" s="2"/>
      <c r="J8" s="2"/>
      <c r="K8" s="11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0"/>
      <c r="C9" s="145"/>
      <c r="D9" s="147"/>
      <c r="E9" s="131"/>
      <c r="F9" s="2"/>
      <c r="G9" s="35"/>
      <c r="H9" s="35"/>
      <c r="I9" s="2"/>
      <c r="J9" s="2"/>
      <c r="K9" s="11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0"/>
      <c r="C10" s="145"/>
      <c r="D10" s="147"/>
      <c r="E10" s="131"/>
      <c r="F10" s="10"/>
      <c r="G10" s="35"/>
      <c r="H10" s="35"/>
      <c r="I10" s="2"/>
      <c r="J10" s="2"/>
      <c r="K10" s="11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0"/>
      <c r="C11" s="145"/>
      <c r="D11" s="147"/>
      <c r="E11" s="131"/>
      <c r="F11" s="2"/>
      <c r="G11" s="35"/>
      <c r="H11" s="35"/>
      <c r="I11" s="2"/>
      <c r="J11" s="2"/>
      <c r="K11" s="11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0"/>
      <c r="C12" s="145"/>
      <c r="D12" s="147"/>
      <c r="E12" s="131"/>
      <c r="F12" s="2"/>
      <c r="G12" s="35"/>
      <c r="H12" s="35"/>
      <c r="I12" s="2"/>
      <c r="J12" s="2"/>
      <c r="K12" s="11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0"/>
      <c r="C13" s="146"/>
      <c r="D13" s="148"/>
      <c r="E13" s="132"/>
      <c r="F13" s="3"/>
      <c r="G13" s="36"/>
      <c r="H13" s="36"/>
      <c r="I13" s="3"/>
      <c r="J13" s="3"/>
      <c r="K13" s="11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0"/>
      <c r="C14" s="129"/>
      <c r="D14" s="131"/>
      <c r="E14" s="131"/>
      <c r="F14" s="28"/>
      <c r="G14" s="73"/>
      <c r="H14" s="73"/>
      <c r="I14" s="28"/>
      <c r="J14" s="28"/>
      <c r="K14" s="11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0"/>
      <c r="C15" s="129"/>
      <c r="D15" s="131"/>
      <c r="E15" s="131"/>
      <c r="F15" s="2"/>
      <c r="G15" s="35"/>
      <c r="H15" s="35"/>
      <c r="I15" s="2"/>
      <c r="J15" s="2"/>
      <c r="K15" s="11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0"/>
      <c r="C16" s="129"/>
      <c r="D16" s="131"/>
      <c r="E16" s="131"/>
      <c r="F16" s="2"/>
      <c r="G16" s="35"/>
      <c r="H16" s="35"/>
      <c r="I16" s="2"/>
      <c r="J16" s="2"/>
      <c r="K16" s="11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0"/>
      <c r="C17" s="129"/>
      <c r="D17" s="131"/>
      <c r="E17" s="131"/>
      <c r="F17" s="2"/>
      <c r="G17" s="35"/>
      <c r="H17" s="35"/>
      <c r="I17" s="2"/>
      <c r="J17" s="2"/>
      <c r="K17" s="11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0"/>
      <c r="C18" s="129"/>
      <c r="D18" s="131"/>
      <c r="E18" s="131"/>
      <c r="F18" s="10"/>
      <c r="G18" s="35"/>
      <c r="H18" s="35"/>
      <c r="I18" s="2"/>
      <c r="J18" s="2"/>
      <c r="K18" s="11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0"/>
      <c r="C19" s="129"/>
      <c r="D19" s="131"/>
      <c r="E19" s="131"/>
      <c r="F19" s="2"/>
      <c r="G19" s="35"/>
      <c r="H19" s="35"/>
      <c r="I19" s="2"/>
      <c r="J19" s="2"/>
      <c r="K19" s="11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0"/>
      <c r="C20" s="129"/>
      <c r="D20" s="131"/>
      <c r="E20" s="131"/>
      <c r="F20" s="2"/>
      <c r="G20" s="35"/>
      <c r="H20" s="35"/>
      <c r="I20" s="2"/>
      <c r="J20" s="2"/>
      <c r="K20" s="11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0"/>
      <c r="C21" s="130"/>
      <c r="D21" s="132"/>
      <c r="E21" s="132"/>
      <c r="F21" s="3"/>
      <c r="G21" s="36"/>
      <c r="H21" s="36"/>
      <c r="I21" s="3"/>
      <c r="J21" s="3"/>
      <c r="K21" s="11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0"/>
      <c r="C22" s="129"/>
      <c r="D22" s="131"/>
      <c r="E22" s="131"/>
      <c r="F22" s="28"/>
      <c r="G22" s="73"/>
      <c r="H22" s="73"/>
      <c r="I22" s="28"/>
      <c r="J22" s="28"/>
      <c r="K22" s="11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0"/>
      <c r="C23" s="129"/>
      <c r="D23" s="131"/>
      <c r="E23" s="131"/>
      <c r="F23" s="2"/>
      <c r="G23" s="35"/>
      <c r="H23" s="35"/>
      <c r="I23" s="2"/>
      <c r="J23" s="2"/>
      <c r="K23" s="11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0"/>
      <c r="C24" s="129"/>
      <c r="D24" s="131"/>
      <c r="E24" s="131"/>
      <c r="F24" s="2"/>
      <c r="G24" s="35"/>
      <c r="H24" s="35"/>
      <c r="I24" s="2"/>
      <c r="J24" s="2"/>
      <c r="K24" s="11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0"/>
      <c r="C25" s="129"/>
      <c r="D25" s="131"/>
      <c r="E25" s="131"/>
      <c r="F25" s="2"/>
      <c r="G25" s="35"/>
      <c r="H25" s="35"/>
      <c r="I25" s="2"/>
      <c r="J25" s="2"/>
      <c r="K25" s="11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0"/>
      <c r="C26" s="129"/>
      <c r="D26" s="131"/>
      <c r="E26" s="131"/>
      <c r="F26" s="10"/>
      <c r="G26" s="35"/>
      <c r="H26" s="35"/>
      <c r="I26" s="2"/>
      <c r="J26" s="2"/>
      <c r="K26" s="11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0"/>
      <c r="C27" s="129"/>
      <c r="D27" s="131"/>
      <c r="E27" s="131"/>
      <c r="F27" s="2"/>
      <c r="G27" s="35"/>
      <c r="H27" s="35"/>
      <c r="I27" s="2"/>
      <c r="J27" s="2"/>
      <c r="K27" s="11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0"/>
      <c r="C28" s="129"/>
      <c r="D28" s="131"/>
      <c r="E28" s="131"/>
      <c r="F28" s="2"/>
      <c r="G28" s="35"/>
      <c r="H28" s="35"/>
      <c r="I28" s="2"/>
      <c r="J28" s="2"/>
      <c r="K28" s="11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0"/>
      <c r="C29" s="130"/>
      <c r="D29" s="132"/>
      <c r="E29" s="132"/>
      <c r="F29" s="3"/>
      <c r="G29" s="35"/>
      <c r="H29" s="35"/>
      <c r="I29" s="3"/>
      <c r="J29" s="2"/>
      <c r="K29" s="11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0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6" t="s">
        <v>73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spans="2:40" ht="0.75" customHeight="1" thickBot="1" x14ac:dyDescent="0.45">
      <c r="B33" s="21"/>
      <c r="C33" s="93"/>
      <c r="D33" s="93"/>
      <c r="E33" s="20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0" t="s">
        <v>60</v>
      </c>
      <c r="D34" s="95" t="s">
        <v>13</v>
      </c>
      <c r="E34" s="95" t="s">
        <v>14</v>
      </c>
      <c r="F34" s="95" t="s">
        <v>61</v>
      </c>
      <c r="G34" s="103" t="s">
        <v>15</v>
      </c>
      <c r="H34" s="103"/>
      <c r="I34" s="103"/>
      <c r="J34" s="103"/>
      <c r="K34" s="113" t="s">
        <v>16</v>
      </c>
      <c r="L34" s="114"/>
      <c r="M34" s="115"/>
      <c r="N34" s="103" t="s">
        <v>17</v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7"/>
    </row>
    <row r="35" spans="2:40" ht="26.25" customHeight="1" x14ac:dyDescent="0.15">
      <c r="B35" s="21"/>
      <c r="C35" s="91"/>
      <c r="D35" s="96"/>
      <c r="E35" s="96"/>
      <c r="F35" s="96"/>
      <c r="G35" s="97" t="s">
        <v>18</v>
      </c>
      <c r="H35" s="97" t="s">
        <v>19</v>
      </c>
      <c r="I35" s="97" t="s">
        <v>20</v>
      </c>
      <c r="J35" s="97" t="s">
        <v>21</v>
      </c>
      <c r="K35" s="94" t="s">
        <v>53</v>
      </c>
      <c r="L35" s="94" t="s">
        <v>22</v>
      </c>
      <c r="M35" s="94" t="s">
        <v>23</v>
      </c>
      <c r="N35" s="99" t="s">
        <v>24</v>
      </c>
      <c r="O35" s="99"/>
      <c r="P35" s="99"/>
      <c r="Q35" s="99"/>
      <c r="R35" s="99" t="s">
        <v>25</v>
      </c>
      <c r="S35" s="99"/>
      <c r="T35" s="99"/>
      <c r="U35" s="99"/>
      <c r="V35" s="99" t="s">
        <v>26</v>
      </c>
      <c r="W35" s="99"/>
      <c r="X35" s="99"/>
      <c r="Y35" s="99"/>
      <c r="Z35" s="102" t="s">
        <v>57</v>
      </c>
      <c r="AA35" s="102"/>
      <c r="AB35" s="102"/>
      <c r="AC35" s="102"/>
      <c r="AD35" s="99" t="s">
        <v>58</v>
      </c>
      <c r="AE35" s="99"/>
      <c r="AF35" s="99"/>
      <c r="AG35" s="99"/>
      <c r="AH35" s="109" t="s">
        <v>64</v>
      </c>
      <c r="AI35" s="99"/>
      <c r="AJ35" s="99"/>
      <c r="AK35" s="99"/>
      <c r="AL35" s="94" t="s">
        <v>59</v>
      </c>
      <c r="AM35" s="101" t="s">
        <v>27</v>
      </c>
      <c r="AN35" s="17"/>
    </row>
    <row r="36" spans="2:40" ht="38.65" customHeight="1" x14ac:dyDescent="0.15">
      <c r="B36" s="21"/>
      <c r="C36" s="92"/>
      <c r="D36" s="94"/>
      <c r="E36" s="94"/>
      <c r="F36" s="94"/>
      <c r="G36" s="98"/>
      <c r="H36" s="98"/>
      <c r="I36" s="98"/>
      <c r="J36" s="98"/>
      <c r="K36" s="94"/>
      <c r="L36" s="94"/>
      <c r="M36" s="94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94"/>
      <c r="AM36" s="101"/>
      <c r="AN36" s="17"/>
    </row>
    <row r="37" spans="2:40" ht="32.25" customHeight="1" x14ac:dyDescent="0.15">
      <c r="C37" s="134">
        <v>3.5</v>
      </c>
      <c r="D37" s="136">
        <v>3</v>
      </c>
      <c r="E37" s="136">
        <v>2.5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230</v>
      </c>
      <c r="J37" s="52">
        <v>80</v>
      </c>
      <c r="K37" s="138">
        <v>0</v>
      </c>
      <c r="L37" s="53">
        <f>(I37*2-M37*20)/2</f>
        <v>10</v>
      </c>
      <c r="M37" s="52">
        <f>IF((I37*2-INT((2*I37-9.5*2)/20)*20)&lt;9.5,INT((2*I37-9.5*2)/20)-1,INT((2*I37-9.5*2)/20))</f>
        <v>22</v>
      </c>
      <c r="N37" s="77">
        <v>12</v>
      </c>
      <c r="O37" s="54">
        <v>100</v>
      </c>
      <c r="P37" s="52">
        <f>(M37+1)*2</f>
        <v>46</v>
      </c>
      <c r="Q37" s="55">
        <f>O37*P37/100*((N37/100)^2/4*PI()*7850/100)</f>
        <v>40.839447859605869</v>
      </c>
      <c r="R37" s="77">
        <v>16</v>
      </c>
      <c r="S37" s="54">
        <f t="shared" ref="S37:S46" si="0">2*I37+65</f>
        <v>525</v>
      </c>
      <c r="T37" s="52">
        <v>10</v>
      </c>
      <c r="U37" s="55">
        <f t="shared" ref="U37:U45" si="1">S37*T37/100*((R37/100)^2/4*PI()*7850/100)</f>
        <v>82.862647831084374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99</v>
      </c>
      <c r="AB37" s="2">
        <f>(INT(M37/2)+1)*(INT(100/40)+1)</f>
        <v>36</v>
      </c>
      <c r="AC37" s="55">
        <f t="shared" ref="AC37:AC45" si="3">AA37*AB37/100*((Z37/100)^2/4*PI()*7850/100)</f>
        <v>43.067861210206118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477</v>
      </c>
      <c r="AJ37" s="52">
        <v>5</v>
      </c>
      <c r="AK37" s="55">
        <f>AI37*AJ37/100*((AH37/100)^2/4*PI()*7850/100)</f>
        <v>21.174365901121742</v>
      </c>
      <c r="AL37" s="55">
        <f>Q37+U37+Y37+AC37+AG37+AK37</f>
        <v>228.48783263365584</v>
      </c>
      <c r="AM37" s="56">
        <f t="shared" ref="AM37:AM46" si="5">2*I37/100*J37/100</f>
        <v>3.68</v>
      </c>
      <c r="AN37" s="4"/>
    </row>
    <row r="38" spans="2:40" ht="32.25" customHeight="1" x14ac:dyDescent="0.15">
      <c r="C38" s="134"/>
      <c r="D38" s="136"/>
      <c r="E38" s="136"/>
      <c r="F38" s="40" t="s">
        <v>63</v>
      </c>
      <c r="G38" s="67"/>
      <c r="H38" s="67"/>
      <c r="I38" s="52">
        <v>230</v>
      </c>
      <c r="J38" s="52">
        <v>100</v>
      </c>
      <c r="K38" s="138"/>
      <c r="L38" s="53">
        <f>(I38*2-M38*20)/2</f>
        <v>10</v>
      </c>
      <c r="M38" s="52">
        <f>IF((I38*2-INT((2*I38-9.5*2)/20)*20)&lt;9.5,INT((2*I38-9.5*2)/20)-1,INT((2*I38-9.5*2)/20))</f>
        <v>22</v>
      </c>
      <c r="N38" s="77">
        <v>12</v>
      </c>
      <c r="O38" s="54">
        <v>100</v>
      </c>
      <c r="P38" s="52">
        <f t="shared" ref="P38:P46" si="6">(M38+1)*2</f>
        <v>46</v>
      </c>
      <c r="Q38" s="55">
        <f>O38*P38/100*((N38/100)^2/4*PI()*7850/100)</f>
        <v>40.839447859605869</v>
      </c>
      <c r="R38" s="77">
        <v>16</v>
      </c>
      <c r="S38" s="54">
        <f t="shared" si="0"/>
        <v>525</v>
      </c>
      <c r="T38" s="52">
        <v>10</v>
      </c>
      <c r="U38" s="55">
        <f t="shared" si="1"/>
        <v>82.862647831084374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119</v>
      </c>
      <c r="AB38" s="2">
        <f t="shared" ref="AB38:AB46" si="8">(INT(M38/2)+1)*(INT(100/40)+1)</f>
        <v>36</v>
      </c>
      <c r="AC38" s="55">
        <f t="shared" si="3"/>
        <v>51.76843923246998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477</v>
      </c>
      <c r="AJ38" s="52">
        <v>5</v>
      </c>
      <c r="AK38" s="55">
        <f t="shared" ref="AK38:AK46" si="10">AI38*AJ38/100*((AH38/100)^2/4*PI()*7850/100)</f>
        <v>21.174365901121742</v>
      </c>
      <c r="AL38" s="55">
        <f t="shared" ref="AL38:AL46" si="11">Q38+U38+Y38+AC38+AG38+AK38</f>
        <v>237.18841065591968</v>
      </c>
      <c r="AM38" s="56">
        <f t="shared" si="5"/>
        <v>4.5999999999999996</v>
      </c>
      <c r="AN38" s="4"/>
    </row>
    <row r="39" spans="2:40" ht="32.25" customHeight="1" x14ac:dyDescent="0.15">
      <c r="C39" s="134"/>
      <c r="D39" s="136"/>
      <c r="E39" s="136"/>
      <c r="F39" s="40" t="s">
        <v>32</v>
      </c>
      <c r="G39" s="67" t="e">
        <f>#REF!</f>
        <v>#REF!</v>
      </c>
      <c r="H39" s="67" t="e">
        <f>#REF!</f>
        <v>#REF!</v>
      </c>
      <c r="I39" s="52">
        <v>240</v>
      </c>
      <c r="J39" s="52">
        <v>110</v>
      </c>
      <c r="K39" s="138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23</v>
      </c>
      <c r="N39" s="77">
        <v>12</v>
      </c>
      <c r="O39" s="54">
        <v>100</v>
      </c>
      <c r="P39" s="52">
        <f t="shared" si="6"/>
        <v>48</v>
      </c>
      <c r="Q39" s="55">
        <f t="shared" ref="Q39:Q45" si="14">O39*P39/100*((N39/100)^2/4*PI()*7850/100)</f>
        <v>42.615076027414823</v>
      </c>
      <c r="R39" s="77">
        <v>20</v>
      </c>
      <c r="S39" s="54">
        <f t="shared" si="0"/>
        <v>545</v>
      </c>
      <c r="T39" s="52">
        <v>10</v>
      </c>
      <c r="U39" s="55">
        <f t="shared" si="1"/>
        <v>134.40518770220532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129</v>
      </c>
      <c r="AB39" s="2">
        <f t="shared" si="8"/>
        <v>36</v>
      </c>
      <c r="AC39" s="55">
        <f t="shared" si="3"/>
        <v>56.118728243601907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497</v>
      </c>
      <c r="AJ39" s="52">
        <v>5</v>
      </c>
      <c r="AK39" s="55">
        <f t="shared" si="10"/>
        <v>22.062179985026216</v>
      </c>
      <c r="AL39" s="55">
        <f t="shared" si="11"/>
        <v>295.74468178988599</v>
      </c>
      <c r="AM39" s="56">
        <f t="shared" si="5"/>
        <v>5.28</v>
      </c>
      <c r="AN39" s="4"/>
    </row>
    <row r="40" spans="2:40" ht="32.25" customHeight="1" x14ac:dyDescent="0.15">
      <c r="C40" s="134"/>
      <c r="D40" s="136"/>
      <c r="E40" s="136"/>
      <c r="F40" s="40" t="s">
        <v>33</v>
      </c>
      <c r="G40" s="67" t="e">
        <f>#REF!</f>
        <v>#REF!</v>
      </c>
      <c r="H40" s="67" t="e">
        <f>#REF!</f>
        <v>#REF!</v>
      </c>
      <c r="I40" s="52">
        <v>240</v>
      </c>
      <c r="J40" s="52">
        <v>120</v>
      </c>
      <c r="K40" s="138"/>
      <c r="L40" s="53">
        <f t="shared" si="12"/>
        <v>10</v>
      </c>
      <c r="M40" s="52">
        <f t="shared" si="13"/>
        <v>23</v>
      </c>
      <c r="N40" s="77">
        <v>12</v>
      </c>
      <c r="O40" s="54">
        <v>100</v>
      </c>
      <c r="P40" s="52">
        <f t="shared" si="6"/>
        <v>48</v>
      </c>
      <c r="Q40" s="55">
        <f t="shared" si="14"/>
        <v>42.615076027414823</v>
      </c>
      <c r="R40" s="77">
        <v>20</v>
      </c>
      <c r="S40" s="54">
        <f t="shared" si="0"/>
        <v>545</v>
      </c>
      <c r="T40" s="52">
        <v>10</v>
      </c>
      <c r="U40" s="55">
        <f t="shared" si="1"/>
        <v>134.40518770220532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139</v>
      </c>
      <c r="AB40" s="2">
        <f t="shared" si="8"/>
        <v>36</v>
      </c>
      <c r="AC40" s="55">
        <f t="shared" si="3"/>
        <v>60.469017254733842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497</v>
      </c>
      <c r="AJ40" s="52">
        <v>5</v>
      </c>
      <c r="AK40" s="55">
        <f t="shared" si="10"/>
        <v>22.062179985026216</v>
      </c>
      <c r="AL40" s="55">
        <f t="shared" si="11"/>
        <v>300.09497080101795</v>
      </c>
      <c r="AM40" s="56">
        <f t="shared" si="5"/>
        <v>5.76</v>
      </c>
      <c r="AN40" s="4"/>
    </row>
    <row r="41" spans="2:40" ht="32.25" customHeight="1" x14ac:dyDescent="0.15">
      <c r="C41" s="134"/>
      <c r="D41" s="136"/>
      <c r="E41" s="136"/>
      <c r="F41" s="40" t="s">
        <v>34</v>
      </c>
      <c r="G41" s="67" t="e">
        <f>#REF!</f>
        <v>#REF!</v>
      </c>
      <c r="H41" s="67" t="e">
        <f>#REF!</f>
        <v>#REF!</v>
      </c>
      <c r="I41" s="52">
        <v>250</v>
      </c>
      <c r="J41" s="52">
        <v>120</v>
      </c>
      <c r="K41" s="138"/>
      <c r="L41" s="53">
        <f t="shared" si="12"/>
        <v>10</v>
      </c>
      <c r="M41" s="52">
        <f t="shared" si="13"/>
        <v>24</v>
      </c>
      <c r="N41" s="77">
        <v>12</v>
      </c>
      <c r="O41" s="54">
        <v>100</v>
      </c>
      <c r="P41" s="52">
        <f t="shared" si="6"/>
        <v>50</v>
      </c>
      <c r="Q41" s="55">
        <f t="shared" si="14"/>
        <v>44.390704195223776</v>
      </c>
      <c r="R41" s="77">
        <v>20</v>
      </c>
      <c r="S41" s="54">
        <f t="shared" si="0"/>
        <v>565</v>
      </c>
      <c r="T41" s="52">
        <v>10</v>
      </c>
      <c r="U41" s="55">
        <f t="shared" si="1"/>
        <v>139.33748816834131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139</v>
      </c>
      <c r="AB41" s="2">
        <f t="shared" si="8"/>
        <v>39</v>
      </c>
      <c r="AC41" s="55">
        <f t="shared" si="3"/>
        <v>65.508102025961662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517</v>
      </c>
      <c r="AJ41" s="52">
        <v>5</v>
      </c>
      <c r="AK41" s="55">
        <f t="shared" si="10"/>
        <v>22.949994068930692</v>
      </c>
      <c r="AL41" s="55">
        <f t="shared" si="11"/>
        <v>312.72979829009512</v>
      </c>
      <c r="AM41" s="56">
        <f t="shared" si="5"/>
        <v>6</v>
      </c>
      <c r="AN41" s="4"/>
    </row>
    <row r="42" spans="2:40" ht="32.25" customHeight="1" x14ac:dyDescent="0.15">
      <c r="C42" s="134"/>
      <c r="D42" s="136"/>
      <c r="E42" s="136"/>
      <c r="F42" s="40" t="s">
        <v>35</v>
      </c>
      <c r="G42" s="67" t="e">
        <f>#REF!</f>
        <v>#REF!</v>
      </c>
      <c r="H42" s="67" t="e">
        <f>#REF!</f>
        <v>#REF!</v>
      </c>
      <c r="I42" s="52">
        <v>260</v>
      </c>
      <c r="J42" s="52">
        <v>120</v>
      </c>
      <c r="K42" s="138"/>
      <c r="L42" s="53">
        <f t="shared" si="12"/>
        <v>10</v>
      </c>
      <c r="M42" s="52">
        <f t="shared" si="13"/>
        <v>25</v>
      </c>
      <c r="N42" s="77">
        <v>12</v>
      </c>
      <c r="O42" s="54">
        <v>100</v>
      </c>
      <c r="P42" s="52">
        <f t="shared" si="6"/>
        <v>52</v>
      </c>
      <c r="Q42" s="55">
        <f t="shared" si="14"/>
        <v>46.166332363032723</v>
      </c>
      <c r="R42" s="77">
        <v>22</v>
      </c>
      <c r="S42" s="54">
        <f t="shared" si="0"/>
        <v>585</v>
      </c>
      <c r="T42" s="52">
        <v>10</v>
      </c>
      <c r="U42" s="55">
        <f t="shared" si="1"/>
        <v>174.5664442477175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139</v>
      </c>
      <c r="AB42" s="2">
        <f t="shared" si="8"/>
        <v>39</v>
      </c>
      <c r="AC42" s="55">
        <f t="shared" si="3"/>
        <v>65.508102025961662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537</v>
      </c>
      <c r="AJ42" s="52">
        <v>5</v>
      </c>
      <c r="AK42" s="55">
        <f t="shared" si="10"/>
        <v>23.837808152835169</v>
      </c>
      <c r="AL42" s="55">
        <f t="shared" si="11"/>
        <v>350.62219662118474</v>
      </c>
      <c r="AM42" s="56">
        <f t="shared" si="5"/>
        <v>6.24</v>
      </c>
      <c r="AN42" s="4"/>
    </row>
    <row r="43" spans="2:40" ht="32.25" customHeight="1" x14ac:dyDescent="0.15">
      <c r="C43" s="134"/>
      <c r="D43" s="136"/>
      <c r="E43" s="136"/>
      <c r="F43" s="40" t="s">
        <v>36</v>
      </c>
      <c r="G43" s="67" t="e">
        <f>#REF!</f>
        <v>#REF!</v>
      </c>
      <c r="H43" s="67" t="e">
        <f>#REF!</f>
        <v>#REF!</v>
      </c>
      <c r="I43" s="52">
        <v>260</v>
      </c>
      <c r="J43" s="52">
        <v>130</v>
      </c>
      <c r="K43" s="138"/>
      <c r="L43" s="53">
        <f t="shared" si="12"/>
        <v>10</v>
      </c>
      <c r="M43" s="52">
        <f t="shared" si="13"/>
        <v>25</v>
      </c>
      <c r="N43" s="77">
        <v>12</v>
      </c>
      <c r="O43" s="54">
        <v>100</v>
      </c>
      <c r="P43" s="52">
        <f t="shared" si="6"/>
        <v>52</v>
      </c>
      <c r="Q43" s="55">
        <f t="shared" si="14"/>
        <v>46.166332363032723</v>
      </c>
      <c r="R43" s="77">
        <v>22</v>
      </c>
      <c r="S43" s="54">
        <f t="shared" si="0"/>
        <v>585</v>
      </c>
      <c r="T43" s="52">
        <v>10</v>
      </c>
      <c r="U43" s="55">
        <f t="shared" si="1"/>
        <v>174.5664442477175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149</v>
      </c>
      <c r="AB43" s="2">
        <f t="shared" si="8"/>
        <v>39</v>
      </c>
      <c r="AC43" s="55">
        <f t="shared" si="3"/>
        <v>70.220915121354579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537</v>
      </c>
      <c r="AJ43" s="52">
        <v>5</v>
      </c>
      <c r="AK43" s="55">
        <f t="shared" si="10"/>
        <v>23.837808152835169</v>
      </c>
      <c r="AL43" s="55">
        <f t="shared" si="11"/>
        <v>355.3350097165777</v>
      </c>
      <c r="AM43" s="56">
        <f t="shared" si="5"/>
        <v>6.76</v>
      </c>
      <c r="AN43" s="4"/>
    </row>
    <row r="44" spans="2:40" ht="32.25" customHeight="1" x14ac:dyDescent="0.15">
      <c r="C44" s="134"/>
      <c r="D44" s="136"/>
      <c r="E44" s="136"/>
      <c r="F44" s="40" t="s">
        <v>37</v>
      </c>
      <c r="G44" s="67" t="e">
        <f>#REF!</f>
        <v>#REF!</v>
      </c>
      <c r="H44" s="67" t="e">
        <f>#REF!</f>
        <v>#REF!</v>
      </c>
      <c r="I44" s="52">
        <v>260</v>
      </c>
      <c r="J44" s="52">
        <v>130</v>
      </c>
      <c r="K44" s="138"/>
      <c r="L44" s="53">
        <f t="shared" si="12"/>
        <v>10</v>
      </c>
      <c r="M44" s="52">
        <f t="shared" si="13"/>
        <v>25</v>
      </c>
      <c r="N44" s="77">
        <v>12</v>
      </c>
      <c r="O44" s="54">
        <v>100</v>
      </c>
      <c r="P44" s="52">
        <f t="shared" si="6"/>
        <v>52</v>
      </c>
      <c r="Q44" s="55">
        <f t="shared" si="14"/>
        <v>46.166332363032723</v>
      </c>
      <c r="R44" s="77">
        <v>25</v>
      </c>
      <c r="S44" s="54">
        <f t="shared" si="0"/>
        <v>585</v>
      </c>
      <c r="T44" s="52">
        <v>10</v>
      </c>
      <c r="U44" s="55">
        <f t="shared" si="1"/>
        <v>225.42154474137072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149</v>
      </c>
      <c r="AB44" s="2">
        <f t="shared" si="8"/>
        <v>39</v>
      </c>
      <c r="AC44" s="55">
        <f t="shared" si="3"/>
        <v>70.220915121354579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537</v>
      </c>
      <c r="AJ44" s="52">
        <v>5</v>
      </c>
      <c r="AK44" s="55">
        <f t="shared" si="10"/>
        <v>23.837808152835169</v>
      </c>
      <c r="AL44" s="55">
        <f t="shared" si="11"/>
        <v>406.19011021023096</v>
      </c>
      <c r="AM44" s="56">
        <f t="shared" si="5"/>
        <v>6.76</v>
      </c>
      <c r="AN44" s="4"/>
    </row>
    <row r="45" spans="2:40" ht="32.25" customHeight="1" x14ac:dyDescent="0.15">
      <c r="C45" s="134"/>
      <c r="D45" s="136"/>
      <c r="E45" s="136"/>
      <c r="F45" s="40" t="s">
        <v>38</v>
      </c>
      <c r="G45" s="67" t="e">
        <f>#REF!</f>
        <v>#REF!</v>
      </c>
      <c r="H45" s="67" t="e">
        <f>#REF!</f>
        <v>#REF!</v>
      </c>
      <c r="I45" s="52">
        <v>270</v>
      </c>
      <c r="J45" s="52">
        <v>130</v>
      </c>
      <c r="K45" s="138"/>
      <c r="L45" s="53">
        <f t="shared" si="12"/>
        <v>10</v>
      </c>
      <c r="M45" s="52">
        <f t="shared" si="13"/>
        <v>26</v>
      </c>
      <c r="N45" s="77">
        <v>12</v>
      </c>
      <c r="O45" s="54">
        <v>100</v>
      </c>
      <c r="P45" s="52">
        <f t="shared" si="6"/>
        <v>54</v>
      </c>
      <c r="Q45" s="55">
        <f t="shared" si="14"/>
        <v>47.941960530841676</v>
      </c>
      <c r="R45" s="77">
        <v>25</v>
      </c>
      <c r="S45" s="54">
        <f t="shared" si="0"/>
        <v>605</v>
      </c>
      <c r="T45" s="52">
        <v>10</v>
      </c>
      <c r="U45" s="55">
        <f t="shared" si="1"/>
        <v>233.1282642197082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149</v>
      </c>
      <c r="AB45" s="2">
        <f t="shared" si="8"/>
        <v>42</v>
      </c>
      <c r="AC45" s="55">
        <f t="shared" si="3"/>
        <v>75.622523976843397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557</v>
      </c>
      <c r="AJ45" s="52">
        <v>5</v>
      </c>
      <c r="AK45" s="55">
        <f t="shared" si="10"/>
        <v>24.725622236739643</v>
      </c>
      <c r="AL45" s="55">
        <f t="shared" si="11"/>
        <v>421.96188079577064</v>
      </c>
      <c r="AM45" s="56">
        <f t="shared" si="5"/>
        <v>7.02</v>
      </c>
      <c r="AN45" s="4"/>
    </row>
    <row r="46" spans="2:40" ht="32.25" customHeight="1" thickBot="1" x14ac:dyDescent="0.2">
      <c r="C46" s="135"/>
      <c r="D46" s="137"/>
      <c r="E46" s="137"/>
      <c r="F46" s="41" t="s">
        <v>39</v>
      </c>
      <c r="G46" s="69" t="e">
        <f>#REF!</f>
        <v>#REF!</v>
      </c>
      <c r="H46" s="69" t="e">
        <f>#REF!</f>
        <v>#REF!</v>
      </c>
      <c r="I46" s="52">
        <v>290</v>
      </c>
      <c r="J46" s="57">
        <v>140</v>
      </c>
      <c r="K46" s="139"/>
      <c r="L46" s="58">
        <f t="shared" si="12"/>
        <v>10</v>
      </c>
      <c r="M46" s="57">
        <f t="shared" si="13"/>
        <v>28</v>
      </c>
      <c r="N46" s="78">
        <v>12</v>
      </c>
      <c r="O46" s="59">
        <v>100</v>
      </c>
      <c r="P46" s="52">
        <f t="shared" si="6"/>
        <v>58</v>
      </c>
      <c r="Q46" s="60">
        <f>O46*P46/100*((N46/100)^2/4*PI()*7850/100)</f>
        <v>51.493216866459576</v>
      </c>
      <c r="R46" s="78">
        <v>25</v>
      </c>
      <c r="S46" s="59">
        <f t="shared" si="0"/>
        <v>645</v>
      </c>
      <c r="T46" s="57">
        <v>10</v>
      </c>
      <c r="U46" s="61">
        <f>S46*T46/100*((R46/100)^2/4*PI()*7850/100)</f>
        <v>248.54170317638312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159</v>
      </c>
      <c r="AB46" s="2">
        <f t="shared" si="8"/>
        <v>45</v>
      </c>
      <c r="AC46" s="60">
        <f>AA46*AB46/100*((Z46/100)^2/4*PI()*7850/100)</f>
        <v>86.461994096247125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597</v>
      </c>
      <c r="AJ46" s="52">
        <v>5</v>
      </c>
      <c r="AK46" s="55">
        <f t="shared" si="10"/>
        <v>26.501250404548593</v>
      </c>
      <c r="AL46" s="55">
        <f t="shared" si="11"/>
        <v>453.54167437527616</v>
      </c>
      <c r="AM46" s="62">
        <f t="shared" si="5"/>
        <v>8.1199999999999992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I15" sqref="I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71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60" t="s">
        <v>65</v>
      </c>
      <c r="H4" s="161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62"/>
      <c r="H5" s="163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49" t="s">
        <v>2</v>
      </c>
      <c r="H6" s="169" t="s">
        <v>10</v>
      </c>
      <c r="I6" s="96" t="s">
        <v>54</v>
      </c>
      <c r="J6" s="159" t="s">
        <v>11</v>
      </c>
      <c r="K6" s="94" t="s">
        <v>43</v>
      </c>
      <c r="L6" s="99" t="s">
        <v>44</v>
      </c>
      <c r="M6" s="99"/>
      <c r="N6" s="99"/>
      <c r="O6" s="99"/>
      <c r="P6" s="96" t="s">
        <v>55</v>
      </c>
      <c r="Q6" s="159" t="s">
        <v>12</v>
      </c>
      <c r="R6" s="94" t="s">
        <v>43</v>
      </c>
      <c r="S6" s="99" t="s">
        <v>44</v>
      </c>
      <c r="T6" s="99"/>
      <c r="U6" s="99"/>
      <c r="V6" s="99"/>
      <c r="W6" s="96" t="s">
        <v>55</v>
      </c>
      <c r="X6" s="159" t="s">
        <v>12</v>
      </c>
      <c r="Y6" s="94" t="s">
        <v>43</v>
      </c>
      <c r="Z6" s="99" t="s">
        <v>44</v>
      </c>
      <c r="AA6" s="99"/>
      <c r="AB6" s="99"/>
      <c r="AC6" s="170"/>
    </row>
    <row r="7" spans="2:29" ht="41.25" customHeight="1" x14ac:dyDescent="0.15">
      <c r="B7" s="175"/>
      <c r="C7" s="92"/>
      <c r="D7" s="94"/>
      <c r="E7" s="94"/>
      <c r="F7" s="94"/>
      <c r="G7" s="149"/>
      <c r="H7" s="169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2.5</v>
      </c>
      <c r="F8" s="71" t="s">
        <v>68</v>
      </c>
      <c r="G8" s="67">
        <v>230</v>
      </c>
      <c r="H8" s="67"/>
      <c r="I8" s="138">
        <v>5</v>
      </c>
      <c r="J8" s="38">
        <f t="shared" ref="J8:J14" si="0">2*G8*TAN(I$8*PI()/180)</f>
        <v>40.244785221925042</v>
      </c>
      <c r="K8" s="52">
        <f t="shared" ref="K8:K14" si="1">INT((J8-10)/10)</f>
        <v>3</v>
      </c>
      <c r="L8" s="76">
        <v>16</v>
      </c>
      <c r="M8" s="38">
        <f t="shared" ref="M8:M14" si="2">(2*G8-15)/COS(I$8*PI()/180)+80</f>
        <v>526.69982770678962</v>
      </c>
      <c r="N8" s="68">
        <f t="shared" ref="N8:N14" si="3">(K8+1)*2</f>
        <v>8</v>
      </c>
      <c r="O8" s="55">
        <f t="shared" ref="O8:O14" si="4">M8*N8/100*((L8/100)^2/4*PI()*7850/100)</f>
        <v>66.504750226225553</v>
      </c>
      <c r="P8" s="138">
        <v>10</v>
      </c>
      <c r="Q8" s="38">
        <f t="shared" ref="Q8:Q14" si="5">2*G8*TAN(P$8*PI()/180)</f>
        <v>81.11041112589389</v>
      </c>
      <c r="R8" s="52">
        <f t="shared" ref="R8:R14" si="6">INT((Q8-10)/10)</f>
        <v>7</v>
      </c>
      <c r="S8" s="76">
        <v>16</v>
      </c>
      <c r="T8" s="38">
        <f t="shared" ref="T8:T14" si="7">(2*G8-15)/COS(P$8*PI()/180)+80</f>
        <v>531.86484228915651</v>
      </c>
      <c r="U8" s="68">
        <f t="shared" ref="U8:U14" si="8">(R8+1)*2</f>
        <v>16</v>
      </c>
      <c r="V8" s="55">
        <f t="shared" ref="V8:V14" si="9">T8*U8/100*((S8/100)^2/4*PI()*7850/100)</f>
        <v>134.31384112866013</v>
      </c>
      <c r="W8" s="138">
        <v>15</v>
      </c>
      <c r="X8" s="38">
        <f t="shared" ref="X8:X14" si="10">2*G8*TAN(W$8*PI()/180)</f>
        <v>123.25662851831645</v>
      </c>
      <c r="Y8" s="52">
        <f t="shared" ref="Y8:Y14" si="11">INT((X8-10)/10)</f>
        <v>11</v>
      </c>
      <c r="Z8" s="76">
        <v>16</v>
      </c>
      <c r="AA8" s="38">
        <f t="shared" ref="AA8:AA14" si="12">(2*G8-15)/COS(W$8*PI()/180)+80</f>
        <v>540.6979002824869</v>
      </c>
      <c r="AB8" s="68">
        <f t="shared" ref="AB8:AB14" si="13">(Y8+1)*2</f>
        <v>24</v>
      </c>
      <c r="AC8" s="55">
        <f t="shared" ref="AC8:AC14" si="14">AA8*AB8/100*((Z8/100)^2/4*PI()*7850/100)</f>
        <v>204.81673003023766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240</v>
      </c>
      <c r="H9" s="83"/>
      <c r="I9" s="173"/>
      <c r="J9" s="38">
        <f t="shared" si="0"/>
        <v>41.994558492443524</v>
      </c>
      <c r="K9" s="52">
        <f t="shared" si="1"/>
        <v>3</v>
      </c>
      <c r="L9" s="76">
        <v>20</v>
      </c>
      <c r="M9" s="38">
        <f t="shared" si="2"/>
        <v>546.77622445765655</v>
      </c>
      <c r="N9" s="68">
        <f t="shared" si="3"/>
        <v>8</v>
      </c>
      <c r="O9" s="55">
        <f t="shared" si="4"/>
        <v>107.87458507058274</v>
      </c>
      <c r="P9" s="173"/>
      <c r="Q9" s="38">
        <f t="shared" si="5"/>
        <v>84.636950740063185</v>
      </c>
      <c r="R9" s="52">
        <f t="shared" si="6"/>
        <v>7</v>
      </c>
      <c r="S9" s="76">
        <v>20</v>
      </c>
      <c r="T9" s="38">
        <f t="shared" si="7"/>
        <v>552.17337452687138</v>
      </c>
      <c r="U9" s="68">
        <f t="shared" si="8"/>
        <v>16</v>
      </c>
      <c r="V9" s="55">
        <f t="shared" si="9"/>
        <v>217.878799405341</v>
      </c>
      <c r="W9" s="173"/>
      <c r="X9" s="38">
        <f t="shared" si="10"/>
        <v>128.6156123669389</v>
      </c>
      <c r="Y9" s="52">
        <f t="shared" si="11"/>
        <v>11</v>
      </c>
      <c r="Z9" s="76">
        <v>20</v>
      </c>
      <c r="AA9" s="38">
        <f t="shared" si="12"/>
        <v>561.4034238906886</v>
      </c>
      <c r="AB9" s="68">
        <f t="shared" si="13"/>
        <v>24</v>
      </c>
      <c r="AC9" s="55">
        <f t="shared" si="14"/>
        <v>332.28124432156511</v>
      </c>
    </row>
    <row r="10" spans="2:29" ht="30" customHeight="1" x14ac:dyDescent="0.15">
      <c r="B10" s="175"/>
      <c r="C10" s="171"/>
      <c r="D10" s="172"/>
      <c r="E10" s="172"/>
      <c r="F10" s="82" t="s">
        <v>70</v>
      </c>
      <c r="G10" s="83">
        <v>250</v>
      </c>
      <c r="H10" s="83"/>
      <c r="I10" s="173"/>
      <c r="J10" s="38">
        <f t="shared" si="0"/>
        <v>43.744331762962005</v>
      </c>
      <c r="K10" s="52">
        <f t="shared" si="1"/>
        <v>3</v>
      </c>
      <c r="L10" s="76">
        <v>20</v>
      </c>
      <c r="M10" s="38">
        <f t="shared" si="2"/>
        <v>566.85262120852349</v>
      </c>
      <c r="N10" s="68">
        <f t="shared" si="3"/>
        <v>8</v>
      </c>
      <c r="O10" s="55">
        <f t="shared" si="4"/>
        <v>111.835497912688</v>
      </c>
      <c r="P10" s="173"/>
      <c r="Q10" s="38">
        <f t="shared" si="5"/>
        <v>88.163490354232493</v>
      </c>
      <c r="R10" s="52">
        <f t="shared" si="6"/>
        <v>7</v>
      </c>
      <c r="S10" s="76">
        <v>20</v>
      </c>
      <c r="T10" s="38">
        <f t="shared" si="7"/>
        <v>572.48190676458626</v>
      </c>
      <c r="U10" s="68">
        <f t="shared" si="8"/>
        <v>16</v>
      </c>
      <c r="V10" s="55">
        <f t="shared" si="9"/>
        <v>225.89222204715048</v>
      </c>
      <c r="W10" s="173"/>
      <c r="X10" s="38">
        <f t="shared" si="10"/>
        <v>133.97459621556135</v>
      </c>
      <c r="Y10" s="52">
        <f t="shared" si="11"/>
        <v>12</v>
      </c>
      <c r="Z10" s="76">
        <v>20</v>
      </c>
      <c r="AA10" s="38">
        <f t="shared" si="12"/>
        <v>582.1089474988903</v>
      </c>
      <c r="AB10" s="68">
        <f t="shared" si="13"/>
        <v>26</v>
      </c>
      <c r="AC10" s="55">
        <f t="shared" si="14"/>
        <v>373.24771030179085</v>
      </c>
    </row>
    <row r="11" spans="2:29" ht="30" customHeight="1" x14ac:dyDescent="0.15">
      <c r="B11" s="175"/>
      <c r="C11" s="171"/>
      <c r="D11" s="172"/>
      <c r="E11" s="172"/>
      <c r="F11" s="82" t="s">
        <v>74</v>
      </c>
      <c r="G11" s="83">
        <v>260</v>
      </c>
      <c r="H11" s="83"/>
      <c r="I11" s="173"/>
      <c r="J11" s="38">
        <f t="shared" si="0"/>
        <v>45.494105033480487</v>
      </c>
      <c r="K11" s="52">
        <f t="shared" si="1"/>
        <v>3</v>
      </c>
      <c r="L11" s="76">
        <v>22</v>
      </c>
      <c r="M11" s="38">
        <f t="shared" si="2"/>
        <v>586.92901795939042</v>
      </c>
      <c r="N11" s="68">
        <f t="shared" si="3"/>
        <v>8</v>
      </c>
      <c r="O11" s="55">
        <f t="shared" si="4"/>
        <v>140.11365701329987</v>
      </c>
      <c r="P11" s="173"/>
      <c r="Q11" s="38">
        <f t="shared" si="5"/>
        <v>91.690029968401788</v>
      </c>
      <c r="R11" s="52">
        <f t="shared" si="6"/>
        <v>8</v>
      </c>
      <c r="S11" s="76">
        <v>22</v>
      </c>
      <c r="T11" s="38">
        <f t="shared" si="7"/>
        <v>592.79043900230124</v>
      </c>
      <c r="U11" s="68">
        <f t="shared" si="8"/>
        <v>18</v>
      </c>
      <c r="V11" s="55">
        <f t="shared" si="9"/>
        <v>318.40405883284677</v>
      </c>
      <c r="W11" s="173"/>
      <c r="X11" s="38">
        <f t="shared" si="10"/>
        <v>139.33358006418379</v>
      </c>
      <c r="Y11" s="52">
        <f t="shared" si="11"/>
        <v>12</v>
      </c>
      <c r="Z11" s="76">
        <v>22</v>
      </c>
      <c r="AA11" s="38">
        <f t="shared" si="12"/>
        <v>602.81447110709189</v>
      </c>
      <c r="AB11" s="68">
        <f t="shared" si="13"/>
        <v>26</v>
      </c>
      <c r="AC11" s="55">
        <f t="shared" si="14"/>
        <v>467.69412783214881</v>
      </c>
    </row>
    <row r="12" spans="2:29" ht="30" customHeight="1" x14ac:dyDescent="0.15">
      <c r="B12" s="175"/>
      <c r="C12" s="171"/>
      <c r="D12" s="172"/>
      <c r="E12" s="172"/>
      <c r="F12" s="82" t="s">
        <v>75</v>
      </c>
      <c r="G12" s="83">
        <v>260</v>
      </c>
      <c r="H12" s="83"/>
      <c r="I12" s="173"/>
      <c r="J12" s="38">
        <f t="shared" si="0"/>
        <v>45.494105033480487</v>
      </c>
      <c r="K12" s="52">
        <f t="shared" si="1"/>
        <v>3</v>
      </c>
      <c r="L12" s="76">
        <v>25</v>
      </c>
      <c r="M12" s="38">
        <f t="shared" si="2"/>
        <v>586.92901795939042</v>
      </c>
      <c r="N12" s="68">
        <f t="shared" si="3"/>
        <v>8</v>
      </c>
      <c r="O12" s="55">
        <f t="shared" si="4"/>
        <v>180.93189180436448</v>
      </c>
      <c r="P12" s="173"/>
      <c r="Q12" s="38">
        <f t="shared" si="5"/>
        <v>91.690029968401788</v>
      </c>
      <c r="R12" s="52">
        <f t="shared" si="6"/>
        <v>8</v>
      </c>
      <c r="S12" s="76">
        <v>25</v>
      </c>
      <c r="T12" s="38">
        <f t="shared" si="7"/>
        <v>592.79043900230124</v>
      </c>
      <c r="U12" s="68">
        <f t="shared" si="8"/>
        <v>18</v>
      </c>
      <c r="V12" s="55">
        <f t="shared" si="9"/>
        <v>411.16226605481245</v>
      </c>
      <c r="W12" s="173"/>
      <c r="X12" s="38">
        <f t="shared" si="10"/>
        <v>139.33358006418379</v>
      </c>
      <c r="Y12" s="52">
        <f t="shared" si="11"/>
        <v>12</v>
      </c>
      <c r="Z12" s="76">
        <v>25</v>
      </c>
      <c r="AA12" s="38">
        <f t="shared" si="12"/>
        <v>602.81447110709189</v>
      </c>
      <c r="AB12" s="68">
        <f t="shared" si="13"/>
        <v>26</v>
      </c>
      <c r="AC12" s="55">
        <f t="shared" si="14"/>
        <v>603.94386341961354</v>
      </c>
    </row>
    <row r="13" spans="2:29" ht="30" customHeight="1" x14ac:dyDescent="0.15">
      <c r="B13" s="175"/>
      <c r="C13" s="171"/>
      <c r="D13" s="172"/>
      <c r="E13" s="172"/>
      <c r="F13" s="82" t="s">
        <v>76</v>
      </c>
      <c r="G13" s="83">
        <v>270</v>
      </c>
      <c r="H13" s="83"/>
      <c r="I13" s="173"/>
      <c r="J13" s="38">
        <f t="shared" si="0"/>
        <v>47.243878303998962</v>
      </c>
      <c r="K13" s="52">
        <f t="shared" si="1"/>
        <v>3</v>
      </c>
      <c r="L13" s="76">
        <v>25</v>
      </c>
      <c r="M13" s="38">
        <f t="shared" si="2"/>
        <v>607.00541471025736</v>
      </c>
      <c r="N13" s="68">
        <f t="shared" si="3"/>
        <v>8</v>
      </c>
      <c r="O13" s="55">
        <f t="shared" si="4"/>
        <v>187.12081812015396</v>
      </c>
      <c r="P13" s="173"/>
      <c r="Q13" s="38">
        <f t="shared" si="5"/>
        <v>95.216569582571083</v>
      </c>
      <c r="R13" s="52">
        <f t="shared" si="6"/>
        <v>8</v>
      </c>
      <c r="S13" s="76">
        <v>25</v>
      </c>
      <c r="T13" s="38">
        <f t="shared" si="7"/>
        <v>613.09897124001611</v>
      </c>
      <c r="U13" s="68">
        <f t="shared" si="8"/>
        <v>18</v>
      </c>
      <c r="V13" s="55">
        <f t="shared" si="9"/>
        <v>425.24836054236818</v>
      </c>
      <c r="W13" s="173"/>
      <c r="X13" s="38">
        <f t="shared" si="10"/>
        <v>144.69256391280626</v>
      </c>
      <c r="Y13" s="52">
        <f t="shared" si="11"/>
        <v>13</v>
      </c>
      <c r="Z13" s="76">
        <v>25</v>
      </c>
      <c r="AA13" s="38">
        <f t="shared" si="12"/>
        <v>623.51999471529359</v>
      </c>
      <c r="AB13" s="68">
        <f t="shared" si="13"/>
        <v>28</v>
      </c>
      <c r="AC13" s="55">
        <f t="shared" si="14"/>
        <v>672.74111637673138</v>
      </c>
    </row>
    <row r="14" spans="2:29" ht="30" customHeight="1" thickBot="1" x14ac:dyDescent="0.2">
      <c r="B14" s="175"/>
      <c r="C14" s="135"/>
      <c r="D14" s="137"/>
      <c r="E14" s="137"/>
      <c r="F14" s="72" t="s">
        <v>77</v>
      </c>
      <c r="G14" s="69">
        <v>290</v>
      </c>
      <c r="H14" s="69"/>
      <c r="I14" s="139"/>
      <c r="J14" s="38">
        <f t="shared" si="0"/>
        <v>50.743424845035925</v>
      </c>
      <c r="K14" s="52">
        <f t="shared" si="1"/>
        <v>4</v>
      </c>
      <c r="L14" s="76">
        <v>25</v>
      </c>
      <c r="M14" s="38">
        <f t="shared" si="2"/>
        <v>647.15820821199122</v>
      </c>
      <c r="N14" s="68">
        <f t="shared" si="3"/>
        <v>10</v>
      </c>
      <c r="O14" s="55">
        <f t="shared" si="4"/>
        <v>249.37333843966613</v>
      </c>
      <c r="P14" s="139"/>
      <c r="Q14" s="38">
        <f t="shared" si="5"/>
        <v>102.26964881090969</v>
      </c>
      <c r="R14" s="52">
        <f t="shared" si="6"/>
        <v>9</v>
      </c>
      <c r="S14" s="76">
        <v>25</v>
      </c>
      <c r="T14" s="38">
        <f t="shared" si="7"/>
        <v>653.71603571544597</v>
      </c>
      <c r="U14" s="68">
        <f t="shared" si="8"/>
        <v>20</v>
      </c>
      <c r="V14" s="55">
        <f t="shared" si="9"/>
        <v>503.80061057497744</v>
      </c>
      <c r="W14" s="139"/>
      <c r="X14" s="38">
        <f t="shared" si="10"/>
        <v>155.41053161005115</v>
      </c>
      <c r="Y14" s="52">
        <f t="shared" si="11"/>
        <v>14</v>
      </c>
      <c r="Z14" s="76">
        <v>25</v>
      </c>
      <c r="AA14" s="38">
        <f t="shared" si="12"/>
        <v>664.93104193169688</v>
      </c>
      <c r="AB14" s="68">
        <f t="shared" si="13"/>
        <v>30</v>
      </c>
      <c r="AC14" s="55">
        <f t="shared" si="14"/>
        <v>768.66555189093469</v>
      </c>
    </row>
    <row r="15" spans="2:29" ht="30" customHeight="1" thickBot="1" x14ac:dyDescent="0.2"/>
    <row r="16" spans="2:29" ht="21" customHeight="1" x14ac:dyDescent="0.15">
      <c r="C16" s="152" t="s">
        <v>56</v>
      </c>
      <c r="D16" s="154" t="s">
        <v>1</v>
      </c>
      <c r="E16" s="154" t="s">
        <v>40</v>
      </c>
      <c r="F16" s="154" t="s">
        <v>41</v>
      </c>
      <c r="G16" s="160" t="s">
        <v>9</v>
      </c>
      <c r="H16" s="161"/>
      <c r="I16" s="156" t="s">
        <v>47</v>
      </c>
      <c r="J16" s="157"/>
      <c r="K16" s="157"/>
      <c r="L16" s="157"/>
      <c r="M16" s="157"/>
      <c r="N16" s="157"/>
      <c r="O16" s="158"/>
      <c r="P16" s="156" t="s">
        <v>48</v>
      </c>
      <c r="Q16" s="157"/>
      <c r="R16" s="157"/>
      <c r="S16" s="157"/>
      <c r="T16" s="157"/>
      <c r="U16" s="157"/>
      <c r="V16" s="158"/>
      <c r="W16" s="165" t="s">
        <v>51</v>
      </c>
      <c r="X16" s="166"/>
      <c r="Y16" s="166"/>
      <c r="Z16" s="166"/>
      <c r="AA16" s="166"/>
      <c r="AB16" s="166"/>
      <c r="AC16" s="167"/>
    </row>
    <row r="17" spans="3:29" ht="30" customHeight="1" x14ac:dyDescent="0.15">
      <c r="C17" s="153"/>
      <c r="D17" s="155"/>
      <c r="E17" s="155"/>
      <c r="F17" s="155"/>
      <c r="G17" s="162"/>
      <c r="H17" s="163"/>
      <c r="I17" s="155" t="s">
        <v>0</v>
      </c>
      <c r="J17" s="155"/>
      <c r="K17" s="155"/>
      <c r="L17" s="164" t="s">
        <v>8</v>
      </c>
      <c r="M17" s="164"/>
      <c r="N17" s="164"/>
      <c r="O17" s="164"/>
      <c r="P17" s="155" t="s">
        <v>0</v>
      </c>
      <c r="Q17" s="155"/>
      <c r="R17" s="155"/>
      <c r="S17" s="164" t="s">
        <v>8</v>
      </c>
      <c r="T17" s="164"/>
      <c r="U17" s="164"/>
      <c r="V17" s="164"/>
      <c r="W17" s="155" t="s">
        <v>0</v>
      </c>
      <c r="X17" s="155"/>
      <c r="Y17" s="155"/>
      <c r="Z17" s="164" t="s">
        <v>8</v>
      </c>
      <c r="AA17" s="164"/>
      <c r="AB17" s="164"/>
      <c r="AC17" s="168"/>
    </row>
    <row r="18" spans="3:29" ht="30" customHeight="1" x14ac:dyDescent="0.15">
      <c r="C18" s="153"/>
      <c r="D18" s="155"/>
      <c r="E18" s="155"/>
      <c r="F18" s="155"/>
      <c r="G18" s="149" t="s">
        <v>2</v>
      </c>
      <c r="H18" s="169" t="s">
        <v>10</v>
      </c>
      <c r="I18" s="96" t="s">
        <v>55</v>
      </c>
      <c r="J18" s="159" t="s">
        <v>11</v>
      </c>
      <c r="K18" s="94" t="s">
        <v>43</v>
      </c>
      <c r="L18" s="99" t="s">
        <v>44</v>
      </c>
      <c r="M18" s="99"/>
      <c r="N18" s="99"/>
      <c r="O18" s="99"/>
      <c r="P18" s="96" t="s">
        <v>55</v>
      </c>
      <c r="Q18" s="159" t="s">
        <v>12</v>
      </c>
      <c r="R18" s="94" t="s">
        <v>43</v>
      </c>
      <c r="S18" s="99" t="s">
        <v>44</v>
      </c>
      <c r="T18" s="99"/>
      <c r="U18" s="99"/>
      <c r="V18" s="99"/>
      <c r="W18" s="96" t="s">
        <v>55</v>
      </c>
      <c r="X18" s="159" t="s">
        <v>12</v>
      </c>
      <c r="Y18" s="94" t="s">
        <v>43</v>
      </c>
      <c r="Z18" s="99" t="s">
        <v>44</v>
      </c>
      <c r="AA18" s="99"/>
      <c r="AB18" s="99"/>
      <c r="AC18" s="170"/>
    </row>
    <row r="19" spans="3:29" ht="48" customHeight="1" x14ac:dyDescent="0.15">
      <c r="C19" s="92"/>
      <c r="D19" s="94"/>
      <c r="E19" s="94"/>
      <c r="F19" s="94"/>
      <c r="G19" s="149"/>
      <c r="H19" s="169"/>
      <c r="I19" s="96"/>
      <c r="J19" s="159"/>
      <c r="K19" s="94"/>
      <c r="L19" s="50" t="s">
        <v>3</v>
      </c>
      <c r="M19" s="37" t="s">
        <v>4</v>
      </c>
      <c r="N19" s="50" t="s">
        <v>5</v>
      </c>
      <c r="O19" s="50" t="s">
        <v>6</v>
      </c>
      <c r="P19" s="96"/>
      <c r="Q19" s="159"/>
      <c r="R19" s="94"/>
      <c r="S19" s="50" t="s">
        <v>3</v>
      </c>
      <c r="T19" s="37" t="s">
        <v>4</v>
      </c>
      <c r="U19" s="50" t="s">
        <v>5</v>
      </c>
      <c r="V19" s="50" t="s">
        <v>6</v>
      </c>
      <c r="W19" s="96"/>
      <c r="X19" s="159"/>
      <c r="Y19" s="94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34">
        <v>3.5</v>
      </c>
      <c r="D20" s="136">
        <v>3</v>
      </c>
      <c r="E20" s="136">
        <v>2.5</v>
      </c>
      <c r="F20" s="71" t="s">
        <v>68</v>
      </c>
      <c r="G20" s="67">
        <v>230</v>
      </c>
      <c r="H20" s="67"/>
      <c r="I20" s="138">
        <v>20</v>
      </c>
      <c r="J20" s="38">
        <f t="shared" ref="J20:J26" si="15">2*G20*TAN(I$20*PI()/180)</f>
        <v>167.42630776245306</v>
      </c>
      <c r="K20" s="52">
        <f t="shared" ref="K20:K26" si="16">INT((J20-10)/10)</f>
        <v>15</v>
      </c>
      <c r="L20" s="76">
        <v>16</v>
      </c>
      <c r="M20" s="38">
        <f t="shared" ref="M20:M26" si="17">(2*G20-15)/COS(I$20*PI()/180)+80</f>
        <v>553.55910875178085</v>
      </c>
      <c r="N20" s="68">
        <f t="shared" ref="N20:N26" si="18">(K20+1)*2</f>
        <v>32</v>
      </c>
      <c r="O20" s="55">
        <f t="shared" ref="O20:O26" si="19">M20*N20/100*((L20/100)^2/4*PI()*7850/100)</f>
        <v>279.58475265333487</v>
      </c>
      <c r="P20" s="138">
        <v>25</v>
      </c>
      <c r="Q20" s="38">
        <f t="shared" ref="Q20:Q26" si="20">2*G20*TAN(P$20*PI()/180)</f>
        <v>214.50152275129935</v>
      </c>
      <c r="R20" s="52">
        <f t="shared" ref="R20:R26" si="21">INT((Q20-10)/10)</f>
        <v>20</v>
      </c>
      <c r="S20" s="76">
        <v>16</v>
      </c>
      <c r="T20" s="38">
        <f t="shared" ref="T20:T26" si="22">(2*G20-15)/COS(P$20*PI()/180)+80</f>
        <v>571.00317393830892</v>
      </c>
      <c r="U20" s="68">
        <f t="shared" ref="U20:U26" si="23">(R20+1)*2</f>
        <v>42</v>
      </c>
      <c r="V20" s="55">
        <f t="shared" ref="V20:V26" si="24">T20*U20/100*((S20/100)^2/4*PI()*7850/100)</f>
        <v>378.51867929985207</v>
      </c>
      <c r="W20" s="138">
        <v>30</v>
      </c>
      <c r="X20" s="38">
        <f t="shared" ref="X20:X26" si="25">2*G20*TAN(W$20*PI()/180)</f>
        <v>265.58112382722783</v>
      </c>
      <c r="Y20" s="52">
        <f t="shared" ref="Y20:Y26" si="26">INT((X20-10)/10)</f>
        <v>25</v>
      </c>
      <c r="Z20" s="76">
        <v>16</v>
      </c>
      <c r="AA20" s="38">
        <f t="shared" ref="AA20:AA26" si="27">(2*G20-15)/COS(W$20*PI()/180)+80</f>
        <v>593.84173957876692</v>
      </c>
      <c r="AB20" s="68">
        <f t="shared" ref="AB20:AB26" si="28">(Y20+1)*2</f>
        <v>52</v>
      </c>
      <c r="AC20" s="55">
        <f t="shared" ref="AC20:AC26" si="29">AA20*AB20/100*((Z20/100)^2/4*PI()*7850/100)</f>
        <v>487.3865799188423</v>
      </c>
    </row>
    <row r="21" spans="3:29" ht="30" customHeight="1" x14ac:dyDescent="0.15">
      <c r="C21" s="171"/>
      <c r="D21" s="172"/>
      <c r="E21" s="172"/>
      <c r="F21" s="82" t="s">
        <v>69</v>
      </c>
      <c r="G21" s="83">
        <v>240</v>
      </c>
      <c r="H21" s="83"/>
      <c r="I21" s="173"/>
      <c r="J21" s="38">
        <f t="shared" si="15"/>
        <v>174.70571244777713</v>
      </c>
      <c r="K21" s="52">
        <f t="shared" si="16"/>
        <v>16</v>
      </c>
      <c r="L21" s="76">
        <v>20</v>
      </c>
      <c r="M21" s="38">
        <f t="shared" si="17"/>
        <v>574.84266420129916</v>
      </c>
      <c r="N21" s="68">
        <f t="shared" si="18"/>
        <v>34</v>
      </c>
      <c r="O21" s="55">
        <f t="shared" si="19"/>
        <v>482.00044590113544</v>
      </c>
      <c r="P21" s="173"/>
      <c r="Q21" s="38">
        <f t="shared" si="20"/>
        <v>223.82767591439932</v>
      </c>
      <c r="R21" s="52">
        <f t="shared" si="21"/>
        <v>21</v>
      </c>
      <c r="S21" s="76">
        <v>20</v>
      </c>
      <c r="T21" s="38">
        <f t="shared" si="22"/>
        <v>593.07073231755874</v>
      </c>
      <c r="U21" s="68">
        <f t="shared" si="23"/>
        <v>44</v>
      </c>
      <c r="V21" s="55">
        <f t="shared" si="24"/>
        <v>643.5446708815299</v>
      </c>
      <c r="W21" s="173"/>
      <c r="X21" s="38">
        <f t="shared" si="25"/>
        <v>277.12812921102034</v>
      </c>
      <c r="Y21" s="52">
        <f t="shared" si="26"/>
        <v>26</v>
      </c>
      <c r="Z21" s="76">
        <v>20</v>
      </c>
      <c r="AA21" s="38">
        <f t="shared" si="27"/>
        <v>616.93575034635194</v>
      </c>
      <c r="AB21" s="68">
        <f t="shared" si="28"/>
        <v>54</v>
      </c>
      <c r="AC21" s="55">
        <f t="shared" si="29"/>
        <v>821.58637203250009</v>
      </c>
    </row>
    <row r="22" spans="3:29" ht="30" customHeight="1" x14ac:dyDescent="0.15">
      <c r="C22" s="171"/>
      <c r="D22" s="172"/>
      <c r="E22" s="172"/>
      <c r="F22" s="82" t="s">
        <v>34</v>
      </c>
      <c r="G22" s="83">
        <v>250</v>
      </c>
      <c r="H22" s="83"/>
      <c r="I22" s="173"/>
      <c r="J22" s="38">
        <f t="shared" si="15"/>
        <v>181.98511713310117</v>
      </c>
      <c r="K22" s="52">
        <f t="shared" si="16"/>
        <v>17</v>
      </c>
      <c r="L22" s="76">
        <v>20</v>
      </c>
      <c r="M22" s="38">
        <f t="shared" si="17"/>
        <v>596.12621965081735</v>
      </c>
      <c r="N22" s="68">
        <f t="shared" si="18"/>
        <v>36</v>
      </c>
      <c r="O22" s="55">
        <f t="shared" si="19"/>
        <v>529.24925359072859</v>
      </c>
      <c r="P22" s="173"/>
      <c r="Q22" s="38">
        <f t="shared" si="20"/>
        <v>233.1538290774993</v>
      </c>
      <c r="R22" s="52">
        <f t="shared" si="21"/>
        <v>22</v>
      </c>
      <c r="S22" s="76">
        <v>20</v>
      </c>
      <c r="T22" s="38">
        <f t="shared" si="22"/>
        <v>615.13829069680855</v>
      </c>
      <c r="U22" s="68">
        <f t="shared" si="23"/>
        <v>46</v>
      </c>
      <c r="V22" s="55">
        <f t="shared" si="24"/>
        <v>697.83078192664993</v>
      </c>
      <c r="W22" s="173"/>
      <c r="X22" s="38">
        <f t="shared" si="25"/>
        <v>288.67513459481285</v>
      </c>
      <c r="Y22" s="52">
        <f t="shared" si="26"/>
        <v>27</v>
      </c>
      <c r="Z22" s="76">
        <v>20</v>
      </c>
      <c r="AA22" s="38">
        <f t="shared" si="27"/>
        <v>640.02976111393696</v>
      </c>
      <c r="AB22" s="68">
        <f t="shared" si="28"/>
        <v>56</v>
      </c>
      <c r="AC22" s="55">
        <f t="shared" si="29"/>
        <v>883.90934494328724</v>
      </c>
    </row>
    <row r="23" spans="3:29" ht="30" customHeight="1" x14ac:dyDescent="0.15">
      <c r="C23" s="171"/>
      <c r="D23" s="172"/>
      <c r="E23" s="172"/>
      <c r="F23" s="82" t="s">
        <v>74</v>
      </c>
      <c r="G23" s="83">
        <v>260</v>
      </c>
      <c r="H23" s="83"/>
      <c r="I23" s="173"/>
      <c r="J23" s="38">
        <f t="shared" si="15"/>
        <v>189.26452181842521</v>
      </c>
      <c r="K23" s="52">
        <f t="shared" si="16"/>
        <v>17</v>
      </c>
      <c r="L23" s="76">
        <v>22</v>
      </c>
      <c r="M23" s="38">
        <f t="shared" si="17"/>
        <v>617.40977510033565</v>
      </c>
      <c r="N23" s="68">
        <f t="shared" si="18"/>
        <v>36</v>
      </c>
      <c r="O23" s="55">
        <f t="shared" si="19"/>
        <v>663.25556358799111</v>
      </c>
      <c r="P23" s="173"/>
      <c r="Q23" s="38">
        <f t="shared" si="20"/>
        <v>242.47998224059927</v>
      </c>
      <c r="R23" s="52">
        <f t="shared" si="21"/>
        <v>23</v>
      </c>
      <c r="S23" s="76">
        <v>22</v>
      </c>
      <c r="T23" s="38">
        <f t="shared" si="22"/>
        <v>637.20584907605837</v>
      </c>
      <c r="U23" s="68">
        <f t="shared" si="23"/>
        <v>48</v>
      </c>
      <c r="V23" s="55">
        <f t="shared" si="24"/>
        <v>912.69546114506875</v>
      </c>
      <c r="W23" s="173"/>
      <c r="X23" s="38">
        <f t="shared" si="25"/>
        <v>300.22213997860536</v>
      </c>
      <c r="Y23" s="52">
        <f t="shared" si="26"/>
        <v>29</v>
      </c>
      <c r="Z23" s="76">
        <v>22</v>
      </c>
      <c r="AA23" s="38">
        <f t="shared" si="27"/>
        <v>663.12377188152198</v>
      </c>
      <c r="AB23" s="68">
        <f t="shared" si="28"/>
        <v>60</v>
      </c>
      <c r="AC23" s="55">
        <f t="shared" si="29"/>
        <v>1187.2734251640188</v>
      </c>
    </row>
    <row r="24" spans="3:29" ht="30" customHeight="1" x14ac:dyDescent="0.15">
      <c r="C24" s="171"/>
      <c r="D24" s="172"/>
      <c r="E24" s="172"/>
      <c r="F24" s="82" t="s">
        <v>37</v>
      </c>
      <c r="G24" s="83">
        <v>260</v>
      </c>
      <c r="H24" s="83"/>
      <c r="I24" s="173"/>
      <c r="J24" s="38">
        <f t="shared" si="15"/>
        <v>189.26452181842521</v>
      </c>
      <c r="K24" s="52">
        <f t="shared" si="16"/>
        <v>17</v>
      </c>
      <c r="L24" s="76">
        <v>25</v>
      </c>
      <c r="M24" s="38">
        <f t="shared" si="17"/>
        <v>617.40977510033565</v>
      </c>
      <c r="N24" s="68">
        <f t="shared" si="18"/>
        <v>36</v>
      </c>
      <c r="O24" s="55">
        <f t="shared" si="19"/>
        <v>856.47670917870744</v>
      </c>
      <c r="P24" s="173"/>
      <c r="Q24" s="38">
        <f t="shared" si="20"/>
        <v>242.47998224059927</v>
      </c>
      <c r="R24" s="52">
        <f t="shared" si="21"/>
        <v>23</v>
      </c>
      <c r="S24" s="76">
        <v>25</v>
      </c>
      <c r="T24" s="38">
        <f t="shared" si="22"/>
        <v>637.20584907605837</v>
      </c>
      <c r="U24" s="68">
        <f t="shared" si="23"/>
        <v>48</v>
      </c>
      <c r="V24" s="55">
        <f t="shared" si="24"/>
        <v>1178.5840149084047</v>
      </c>
      <c r="W24" s="173"/>
      <c r="X24" s="38">
        <f t="shared" si="25"/>
        <v>300.22213997860536</v>
      </c>
      <c r="Y24" s="52">
        <f t="shared" si="26"/>
        <v>29</v>
      </c>
      <c r="Z24" s="76">
        <v>25</v>
      </c>
      <c r="AA24" s="38">
        <f t="shared" si="27"/>
        <v>663.12377188152198</v>
      </c>
      <c r="AB24" s="68">
        <f t="shared" si="28"/>
        <v>60</v>
      </c>
      <c r="AC24" s="55">
        <f t="shared" si="29"/>
        <v>1533.1526667923795</v>
      </c>
    </row>
    <row r="25" spans="3:29" ht="30" customHeight="1" x14ac:dyDescent="0.15">
      <c r="C25" s="171"/>
      <c r="D25" s="172"/>
      <c r="E25" s="172"/>
      <c r="F25" s="82" t="s">
        <v>38</v>
      </c>
      <c r="G25" s="83">
        <v>270</v>
      </c>
      <c r="H25" s="83"/>
      <c r="I25" s="173"/>
      <c r="J25" s="38">
        <f t="shared" si="15"/>
        <v>196.54392650374928</v>
      </c>
      <c r="K25" s="52">
        <f t="shared" si="16"/>
        <v>18</v>
      </c>
      <c r="L25" s="76">
        <v>25</v>
      </c>
      <c r="M25" s="38">
        <f t="shared" si="17"/>
        <v>638.69333054985384</v>
      </c>
      <c r="N25" s="68">
        <f t="shared" si="18"/>
        <v>38</v>
      </c>
      <c r="O25" s="55">
        <f t="shared" si="19"/>
        <v>935.22376293422917</v>
      </c>
      <c r="P25" s="173"/>
      <c r="Q25" s="38">
        <f t="shared" si="20"/>
        <v>251.80613540369924</v>
      </c>
      <c r="R25" s="52">
        <f t="shared" si="21"/>
        <v>24</v>
      </c>
      <c r="S25" s="76">
        <v>25</v>
      </c>
      <c r="T25" s="38">
        <f t="shared" si="22"/>
        <v>659.27340745530819</v>
      </c>
      <c r="U25" s="68">
        <f t="shared" si="23"/>
        <v>50</v>
      </c>
      <c r="V25" s="55">
        <f t="shared" si="24"/>
        <v>1270.2088026964332</v>
      </c>
      <c r="W25" s="173"/>
      <c r="X25" s="38">
        <f t="shared" si="25"/>
        <v>311.76914536239792</v>
      </c>
      <c r="Y25" s="52">
        <f t="shared" si="26"/>
        <v>30</v>
      </c>
      <c r="Z25" s="76">
        <v>25</v>
      </c>
      <c r="AA25" s="38">
        <f t="shared" si="27"/>
        <v>686.21778264910699</v>
      </c>
      <c r="AB25" s="68">
        <f t="shared" si="28"/>
        <v>62</v>
      </c>
      <c r="AC25" s="55">
        <f t="shared" si="29"/>
        <v>1639.4312650962588</v>
      </c>
    </row>
    <row r="26" spans="3:29" ht="30" customHeight="1" thickBot="1" x14ac:dyDescent="0.2">
      <c r="C26" s="135"/>
      <c r="D26" s="137"/>
      <c r="E26" s="137"/>
      <c r="F26" s="72" t="s">
        <v>39</v>
      </c>
      <c r="G26" s="69">
        <v>290</v>
      </c>
      <c r="H26" s="69"/>
      <c r="I26" s="139"/>
      <c r="J26" s="38">
        <f t="shared" si="15"/>
        <v>211.10273587439735</v>
      </c>
      <c r="K26" s="52">
        <f t="shared" si="16"/>
        <v>20</v>
      </c>
      <c r="L26" s="76">
        <v>25</v>
      </c>
      <c r="M26" s="38">
        <f t="shared" si="17"/>
        <v>681.26044144889033</v>
      </c>
      <c r="N26" s="68">
        <f t="shared" si="18"/>
        <v>42</v>
      </c>
      <c r="O26" s="55">
        <f t="shared" si="19"/>
        <v>1102.5594539263375</v>
      </c>
      <c r="P26" s="139"/>
      <c r="Q26" s="38">
        <f t="shared" si="20"/>
        <v>270.45844172989916</v>
      </c>
      <c r="R26" s="52">
        <f t="shared" si="21"/>
        <v>26</v>
      </c>
      <c r="S26" s="76">
        <v>25</v>
      </c>
      <c r="T26" s="38">
        <f t="shared" si="22"/>
        <v>703.40852421380782</v>
      </c>
      <c r="U26" s="68">
        <f t="shared" si="23"/>
        <v>54</v>
      </c>
      <c r="V26" s="55">
        <f t="shared" si="24"/>
        <v>1463.6624871925333</v>
      </c>
      <c r="W26" s="139"/>
      <c r="X26" s="38">
        <f t="shared" si="25"/>
        <v>334.86315612998294</v>
      </c>
      <c r="Y26" s="52">
        <f t="shared" si="26"/>
        <v>32</v>
      </c>
      <c r="Z26" s="76">
        <v>25</v>
      </c>
      <c r="AA26" s="38">
        <f t="shared" si="27"/>
        <v>732.40580418427703</v>
      </c>
      <c r="AB26" s="68">
        <f t="shared" si="28"/>
        <v>66</v>
      </c>
      <c r="AC26" s="55">
        <f t="shared" si="29"/>
        <v>1862.6672054609453</v>
      </c>
    </row>
    <row r="27" spans="3:29" ht="30" customHeight="1" thickBot="1" x14ac:dyDescent="0.2"/>
    <row r="28" spans="3:29" ht="21" customHeight="1" x14ac:dyDescent="0.15">
      <c r="C28" s="152" t="s">
        <v>56</v>
      </c>
      <c r="D28" s="154" t="s">
        <v>1</v>
      </c>
      <c r="E28" s="154" t="s">
        <v>40</v>
      </c>
      <c r="F28" s="154" t="s">
        <v>41</v>
      </c>
      <c r="G28" s="160" t="s">
        <v>9</v>
      </c>
      <c r="H28" s="161"/>
      <c r="I28" s="156" t="s">
        <v>45</v>
      </c>
      <c r="J28" s="157"/>
      <c r="K28" s="157"/>
      <c r="L28" s="157"/>
      <c r="M28" s="157"/>
      <c r="N28" s="157"/>
      <c r="O28" s="158"/>
      <c r="P28" s="156" t="s">
        <v>46</v>
      </c>
      <c r="Q28" s="157"/>
      <c r="R28" s="157"/>
      <c r="S28" s="157"/>
      <c r="T28" s="157"/>
      <c r="U28" s="157"/>
      <c r="V28" s="158"/>
      <c r="W28" s="165" t="s">
        <v>52</v>
      </c>
      <c r="X28" s="166"/>
      <c r="Y28" s="166"/>
      <c r="Z28" s="166"/>
      <c r="AA28" s="166"/>
      <c r="AB28" s="166"/>
      <c r="AC28" s="167"/>
    </row>
    <row r="29" spans="3:29" ht="30" customHeight="1" x14ac:dyDescent="0.15">
      <c r="C29" s="153"/>
      <c r="D29" s="155"/>
      <c r="E29" s="155"/>
      <c r="F29" s="155"/>
      <c r="G29" s="162"/>
      <c r="H29" s="163"/>
      <c r="I29" s="155" t="s">
        <v>0</v>
      </c>
      <c r="J29" s="155"/>
      <c r="K29" s="155"/>
      <c r="L29" s="164" t="s">
        <v>8</v>
      </c>
      <c r="M29" s="164"/>
      <c r="N29" s="164"/>
      <c r="O29" s="164"/>
      <c r="P29" s="155" t="s">
        <v>0</v>
      </c>
      <c r="Q29" s="155"/>
      <c r="R29" s="155"/>
      <c r="S29" s="164" t="s">
        <v>8</v>
      </c>
      <c r="T29" s="164"/>
      <c r="U29" s="164"/>
      <c r="V29" s="164"/>
      <c r="W29" s="155" t="s">
        <v>0</v>
      </c>
      <c r="X29" s="155"/>
      <c r="Y29" s="155"/>
      <c r="Z29" s="164" t="s">
        <v>8</v>
      </c>
      <c r="AA29" s="164"/>
      <c r="AB29" s="164"/>
      <c r="AC29" s="168"/>
    </row>
    <row r="30" spans="3:29" ht="30" customHeight="1" x14ac:dyDescent="0.15">
      <c r="C30" s="153"/>
      <c r="D30" s="155"/>
      <c r="E30" s="155"/>
      <c r="F30" s="155"/>
      <c r="G30" s="149" t="s">
        <v>2</v>
      </c>
      <c r="H30" s="169" t="s">
        <v>10</v>
      </c>
      <c r="I30" s="96" t="s">
        <v>55</v>
      </c>
      <c r="J30" s="159" t="s">
        <v>11</v>
      </c>
      <c r="K30" s="94" t="s">
        <v>43</v>
      </c>
      <c r="L30" s="99" t="s">
        <v>44</v>
      </c>
      <c r="M30" s="99"/>
      <c r="N30" s="99"/>
      <c r="O30" s="99"/>
      <c r="P30" s="96" t="s">
        <v>55</v>
      </c>
      <c r="Q30" s="159" t="s">
        <v>12</v>
      </c>
      <c r="R30" s="94" t="s">
        <v>43</v>
      </c>
      <c r="S30" s="99" t="s">
        <v>44</v>
      </c>
      <c r="T30" s="99"/>
      <c r="U30" s="99"/>
      <c r="V30" s="99"/>
      <c r="W30" s="96" t="s">
        <v>55</v>
      </c>
      <c r="X30" s="159" t="s">
        <v>12</v>
      </c>
      <c r="Y30" s="94" t="s">
        <v>43</v>
      </c>
      <c r="Z30" s="99" t="s">
        <v>44</v>
      </c>
      <c r="AA30" s="99"/>
      <c r="AB30" s="99"/>
      <c r="AC30" s="170"/>
    </row>
    <row r="31" spans="3:29" ht="48" customHeight="1" x14ac:dyDescent="0.15">
      <c r="C31" s="92"/>
      <c r="D31" s="94"/>
      <c r="E31" s="94"/>
      <c r="F31" s="94"/>
      <c r="G31" s="149"/>
      <c r="H31" s="169"/>
      <c r="I31" s="96"/>
      <c r="J31" s="159"/>
      <c r="K31" s="94"/>
      <c r="L31" s="50" t="s">
        <v>3</v>
      </c>
      <c r="M31" s="37" t="s">
        <v>4</v>
      </c>
      <c r="N31" s="50" t="s">
        <v>5</v>
      </c>
      <c r="O31" s="50" t="s">
        <v>6</v>
      </c>
      <c r="P31" s="96"/>
      <c r="Q31" s="159"/>
      <c r="R31" s="94"/>
      <c r="S31" s="50" t="s">
        <v>3</v>
      </c>
      <c r="T31" s="37" t="s">
        <v>4</v>
      </c>
      <c r="U31" s="50" t="s">
        <v>5</v>
      </c>
      <c r="V31" s="50" t="s">
        <v>6</v>
      </c>
      <c r="W31" s="96"/>
      <c r="X31" s="159"/>
      <c r="Y31" s="94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34">
        <v>3.5</v>
      </c>
      <c r="D32" s="136">
        <v>3</v>
      </c>
      <c r="E32" s="136">
        <v>2.5</v>
      </c>
      <c r="F32" s="71" t="s">
        <v>68</v>
      </c>
      <c r="G32" s="67">
        <v>230</v>
      </c>
      <c r="H32" s="67"/>
      <c r="I32" s="138">
        <v>35</v>
      </c>
      <c r="J32" s="38">
        <f t="shared" ref="J32:J38" si="30">2*G32*TAN(I$32*PI()/180)</f>
        <v>322.09546757646649</v>
      </c>
      <c r="K32" s="52">
        <f t="shared" ref="K32:K38" si="31">INT((J32-10)/10)</f>
        <v>31</v>
      </c>
      <c r="L32" s="76">
        <v>16</v>
      </c>
      <c r="M32" s="38">
        <f t="shared" ref="M32:M38" si="32">(2*G32-15)/COS(I$32*PI()/180)+80</f>
        <v>623.244691998848</v>
      </c>
      <c r="N32" s="68">
        <f t="shared" ref="N32:N38" si="33">(K32+1)*2</f>
        <v>64</v>
      </c>
      <c r="O32" s="55">
        <f t="shared" ref="O32:O38" si="34">M32*N32/100*((L32/100)^2/4*PI()*7850/100)</f>
        <v>629.56136137987892</v>
      </c>
      <c r="P32" s="138">
        <v>40</v>
      </c>
      <c r="Q32" s="38">
        <f t="shared" ref="Q32:Q38" si="35">2*G32*TAN(P$32*PI()/180)</f>
        <v>385.98583034154876</v>
      </c>
      <c r="R32" s="52">
        <f t="shared" ref="R32:R38" si="36">INT((Q32-10)/10)</f>
        <v>37</v>
      </c>
      <c r="S32" s="76">
        <v>16</v>
      </c>
      <c r="T32" s="38">
        <f t="shared" ref="T32:T38" si="37">(2*G32-15)/COS(P$32*PI()/180)+80</f>
        <v>660.90624375286404</v>
      </c>
      <c r="U32" s="68">
        <f t="shared" ref="U32:U38" si="38">(R32+1)*2</f>
        <v>76</v>
      </c>
      <c r="V32" s="55">
        <f t="shared" ref="V32:V38" si="39">T32*U32/100*((S32/100)^2/4*PI()*7850/100)</f>
        <v>792.7804839494928</v>
      </c>
      <c r="W32" s="138">
        <v>45</v>
      </c>
      <c r="X32" s="38">
        <f t="shared" ref="X32:X38" si="40">2*G32*TAN(W$32*PI()/180)</f>
        <v>459.99999999999994</v>
      </c>
      <c r="Y32" s="52">
        <f t="shared" ref="Y32:Y38" si="41">INT((X32-10)/10)</f>
        <v>45</v>
      </c>
      <c r="Z32" s="76">
        <v>16</v>
      </c>
      <c r="AA32" s="38">
        <f t="shared" ref="AA32:AA38" si="42">(2*G32-15)/COS(W$32*PI()/180)+80</f>
        <v>709.32503525602726</v>
      </c>
      <c r="AB32" s="68">
        <f t="shared" ref="AB32:AB38" si="43">(Y32+1)*2</f>
        <v>92</v>
      </c>
      <c r="AC32" s="55">
        <f t="shared" ref="AC32:AC38" si="44">AA32*AB32/100*((Z32/100)^2/4*PI()*7850/100)</f>
        <v>1029.9890770791687</v>
      </c>
    </row>
    <row r="33" spans="3:29" ht="30" customHeight="1" x14ac:dyDescent="0.15">
      <c r="C33" s="171"/>
      <c r="D33" s="172"/>
      <c r="E33" s="172"/>
      <c r="F33" s="82" t="s">
        <v>69</v>
      </c>
      <c r="G33" s="83">
        <v>240</v>
      </c>
      <c r="H33" s="83"/>
      <c r="I33" s="173"/>
      <c r="J33" s="38">
        <f t="shared" si="30"/>
        <v>336.09961834066064</v>
      </c>
      <c r="K33" s="52">
        <f t="shared" si="31"/>
        <v>32</v>
      </c>
      <c r="L33" s="76">
        <v>20</v>
      </c>
      <c r="M33" s="38">
        <f t="shared" si="32"/>
        <v>647.66018377407704</v>
      </c>
      <c r="N33" s="68">
        <f t="shared" si="33"/>
        <v>66</v>
      </c>
      <c r="O33" s="55">
        <f t="shared" si="34"/>
        <v>1054.1700266877754</v>
      </c>
      <c r="P33" s="173"/>
      <c r="Q33" s="38">
        <f t="shared" si="35"/>
        <v>402.76782296509435</v>
      </c>
      <c r="R33" s="52">
        <f t="shared" si="36"/>
        <v>39</v>
      </c>
      <c r="S33" s="76">
        <v>20</v>
      </c>
      <c r="T33" s="38">
        <f t="shared" si="37"/>
        <v>687.01438953950958</v>
      </c>
      <c r="U33" s="68">
        <f t="shared" si="38"/>
        <v>80</v>
      </c>
      <c r="V33" s="55">
        <f t="shared" si="39"/>
        <v>1355.4245575071384</v>
      </c>
      <c r="W33" s="173"/>
      <c r="X33" s="38">
        <f t="shared" si="40"/>
        <v>479.99999999999994</v>
      </c>
      <c r="Y33" s="52">
        <f t="shared" si="41"/>
        <v>47</v>
      </c>
      <c r="Z33" s="76">
        <v>20</v>
      </c>
      <c r="AA33" s="38">
        <f t="shared" si="42"/>
        <v>737.60930650348917</v>
      </c>
      <c r="AB33" s="68">
        <f t="shared" si="43"/>
        <v>96</v>
      </c>
      <c r="AC33" s="55">
        <f t="shared" si="44"/>
        <v>1746.2931486208288</v>
      </c>
    </row>
    <row r="34" spans="3:29" ht="30" customHeight="1" x14ac:dyDescent="0.15">
      <c r="C34" s="171"/>
      <c r="D34" s="172"/>
      <c r="E34" s="172"/>
      <c r="F34" s="82" t="s">
        <v>34</v>
      </c>
      <c r="G34" s="83">
        <v>250</v>
      </c>
      <c r="H34" s="83"/>
      <c r="I34" s="173"/>
      <c r="J34" s="38">
        <f t="shared" si="30"/>
        <v>350.10376910485485</v>
      </c>
      <c r="K34" s="52">
        <f t="shared" si="31"/>
        <v>34</v>
      </c>
      <c r="L34" s="76">
        <v>20</v>
      </c>
      <c r="M34" s="38">
        <f t="shared" si="32"/>
        <v>672.0756755493062</v>
      </c>
      <c r="N34" s="68">
        <f t="shared" si="33"/>
        <v>70</v>
      </c>
      <c r="O34" s="55">
        <f t="shared" si="34"/>
        <v>1160.2077087266728</v>
      </c>
      <c r="P34" s="173"/>
      <c r="Q34" s="38">
        <f t="shared" si="35"/>
        <v>419.54981558863994</v>
      </c>
      <c r="R34" s="52">
        <f t="shared" si="36"/>
        <v>40</v>
      </c>
      <c r="S34" s="76">
        <v>20</v>
      </c>
      <c r="T34" s="38">
        <f t="shared" si="37"/>
        <v>713.12253532615512</v>
      </c>
      <c r="U34" s="68">
        <f t="shared" si="38"/>
        <v>82</v>
      </c>
      <c r="V34" s="55">
        <f t="shared" si="39"/>
        <v>1442.107191494518</v>
      </c>
      <c r="W34" s="173"/>
      <c r="X34" s="38">
        <f t="shared" si="40"/>
        <v>499.99999999999994</v>
      </c>
      <c r="Y34" s="52">
        <f t="shared" si="41"/>
        <v>49</v>
      </c>
      <c r="Z34" s="76">
        <v>20</v>
      </c>
      <c r="AA34" s="38">
        <f t="shared" si="42"/>
        <v>765.89357775095107</v>
      </c>
      <c r="AB34" s="68">
        <f t="shared" si="43"/>
        <v>100</v>
      </c>
      <c r="AC34" s="55">
        <f t="shared" si="44"/>
        <v>1888.808625275783</v>
      </c>
    </row>
    <row r="35" spans="3:29" ht="30" customHeight="1" x14ac:dyDescent="0.15">
      <c r="C35" s="171"/>
      <c r="D35" s="172"/>
      <c r="E35" s="172"/>
      <c r="F35" s="82" t="s">
        <v>74</v>
      </c>
      <c r="G35" s="83">
        <v>260</v>
      </c>
      <c r="H35" s="83"/>
      <c r="I35" s="173"/>
      <c r="J35" s="38">
        <f t="shared" si="30"/>
        <v>364.10791986904906</v>
      </c>
      <c r="K35" s="52">
        <f t="shared" si="31"/>
        <v>35</v>
      </c>
      <c r="L35" s="76">
        <v>22</v>
      </c>
      <c r="M35" s="38">
        <f t="shared" si="32"/>
        <v>696.49116732453535</v>
      </c>
      <c r="N35" s="68">
        <f t="shared" si="33"/>
        <v>72</v>
      </c>
      <c r="O35" s="55">
        <f t="shared" si="34"/>
        <v>1496.4182957512146</v>
      </c>
      <c r="P35" s="173"/>
      <c r="Q35" s="38">
        <f t="shared" si="35"/>
        <v>436.33180821218554</v>
      </c>
      <c r="R35" s="52">
        <f t="shared" si="36"/>
        <v>42</v>
      </c>
      <c r="S35" s="76">
        <v>22</v>
      </c>
      <c r="T35" s="38">
        <f t="shared" si="37"/>
        <v>739.23068111280077</v>
      </c>
      <c r="U35" s="68">
        <f t="shared" si="38"/>
        <v>86</v>
      </c>
      <c r="V35" s="55">
        <f t="shared" si="39"/>
        <v>1897.0699055279451</v>
      </c>
      <c r="W35" s="173"/>
      <c r="X35" s="38">
        <f t="shared" si="40"/>
        <v>519.99999999999989</v>
      </c>
      <c r="Y35" s="52">
        <f t="shared" si="41"/>
        <v>51</v>
      </c>
      <c r="Z35" s="76">
        <v>22</v>
      </c>
      <c r="AA35" s="38">
        <f t="shared" si="42"/>
        <v>794.17784899841297</v>
      </c>
      <c r="AB35" s="68">
        <f t="shared" si="43"/>
        <v>104</v>
      </c>
      <c r="AC35" s="55">
        <f t="shared" si="44"/>
        <v>2464.6542791102875</v>
      </c>
    </row>
    <row r="36" spans="3:29" ht="30" customHeight="1" x14ac:dyDescent="0.15">
      <c r="C36" s="171"/>
      <c r="D36" s="172"/>
      <c r="E36" s="172"/>
      <c r="F36" s="82" t="s">
        <v>37</v>
      </c>
      <c r="G36" s="83">
        <v>260</v>
      </c>
      <c r="H36" s="83"/>
      <c r="I36" s="173"/>
      <c r="J36" s="38">
        <f t="shared" si="30"/>
        <v>364.10791986904906</v>
      </c>
      <c r="K36" s="52">
        <f t="shared" si="31"/>
        <v>35</v>
      </c>
      <c r="L36" s="76">
        <v>25</v>
      </c>
      <c r="M36" s="38">
        <f t="shared" si="32"/>
        <v>696.49116732453535</v>
      </c>
      <c r="N36" s="68">
        <f t="shared" si="33"/>
        <v>72</v>
      </c>
      <c r="O36" s="55">
        <f t="shared" si="34"/>
        <v>1932.3583364555973</v>
      </c>
      <c r="P36" s="173"/>
      <c r="Q36" s="38">
        <f t="shared" si="35"/>
        <v>436.33180821218554</v>
      </c>
      <c r="R36" s="52">
        <f t="shared" si="36"/>
        <v>42</v>
      </c>
      <c r="S36" s="76">
        <v>25</v>
      </c>
      <c r="T36" s="38">
        <f t="shared" si="37"/>
        <v>739.23068111280077</v>
      </c>
      <c r="U36" s="68">
        <f t="shared" si="38"/>
        <v>86</v>
      </c>
      <c r="V36" s="55">
        <f t="shared" si="39"/>
        <v>2449.7287003201768</v>
      </c>
      <c r="W36" s="173"/>
      <c r="X36" s="38">
        <f t="shared" si="40"/>
        <v>519.99999999999989</v>
      </c>
      <c r="Y36" s="52">
        <f t="shared" si="41"/>
        <v>51</v>
      </c>
      <c r="Z36" s="76">
        <v>25</v>
      </c>
      <c r="AA36" s="38">
        <f t="shared" si="42"/>
        <v>794.17784899841297</v>
      </c>
      <c r="AB36" s="68">
        <f t="shared" si="43"/>
        <v>104</v>
      </c>
      <c r="AC36" s="55">
        <f t="shared" si="44"/>
        <v>3182.6630670329123</v>
      </c>
    </row>
    <row r="37" spans="3:29" ht="30" customHeight="1" x14ac:dyDescent="0.15">
      <c r="C37" s="171"/>
      <c r="D37" s="172"/>
      <c r="E37" s="172"/>
      <c r="F37" s="82" t="s">
        <v>38</v>
      </c>
      <c r="G37" s="83">
        <v>270</v>
      </c>
      <c r="H37" s="83"/>
      <c r="I37" s="173"/>
      <c r="J37" s="38">
        <f t="shared" si="30"/>
        <v>378.11207063324326</v>
      </c>
      <c r="K37" s="52">
        <f t="shared" si="31"/>
        <v>36</v>
      </c>
      <c r="L37" s="76">
        <v>25</v>
      </c>
      <c r="M37" s="38">
        <f t="shared" si="32"/>
        <v>720.9066590997644</v>
      </c>
      <c r="N37" s="68">
        <f t="shared" si="33"/>
        <v>74</v>
      </c>
      <c r="O37" s="55">
        <f t="shared" si="34"/>
        <v>2055.6553949465151</v>
      </c>
      <c r="P37" s="173"/>
      <c r="Q37" s="38">
        <f t="shared" si="35"/>
        <v>453.11380083573118</v>
      </c>
      <c r="R37" s="52">
        <f t="shared" si="36"/>
        <v>44</v>
      </c>
      <c r="S37" s="76">
        <v>25</v>
      </c>
      <c r="T37" s="38">
        <f t="shared" si="37"/>
        <v>765.3388268994463</v>
      </c>
      <c r="U37" s="68">
        <f t="shared" si="38"/>
        <v>90</v>
      </c>
      <c r="V37" s="55">
        <f t="shared" si="39"/>
        <v>2654.2132401572576</v>
      </c>
      <c r="W37" s="173"/>
      <c r="X37" s="38">
        <f t="shared" si="40"/>
        <v>539.99999999999989</v>
      </c>
      <c r="Y37" s="52">
        <f t="shared" si="41"/>
        <v>53</v>
      </c>
      <c r="Z37" s="76">
        <v>25</v>
      </c>
      <c r="AA37" s="38">
        <f t="shared" si="42"/>
        <v>822.46212024587487</v>
      </c>
      <c r="AB37" s="68">
        <f t="shared" si="43"/>
        <v>108</v>
      </c>
      <c r="AC37" s="55">
        <f t="shared" si="44"/>
        <v>3422.78181483855</v>
      </c>
    </row>
    <row r="38" spans="3:29" ht="30" customHeight="1" thickBot="1" x14ac:dyDescent="0.2">
      <c r="C38" s="135"/>
      <c r="D38" s="137"/>
      <c r="E38" s="137"/>
      <c r="F38" s="72" t="s">
        <v>39</v>
      </c>
      <c r="G38" s="69">
        <v>290</v>
      </c>
      <c r="H38" s="69"/>
      <c r="I38" s="139"/>
      <c r="J38" s="38">
        <f t="shared" si="30"/>
        <v>406.12037216163162</v>
      </c>
      <c r="K38" s="52">
        <f t="shared" si="31"/>
        <v>39</v>
      </c>
      <c r="L38" s="76">
        <v>25</v>
      </c>
      <c r="M38" s="38">
        <f t="shared" si="32"/>
        <v>769.73764265022271</v>
      </c>
      <c r="N38" s="68">
        <f t="shared" si="33"/>
        <v>80</v>
      </c>
      <c r="O38" s="55">
        <f t="shared" si="34"/>
        <v>2372.8608335288122</v>
      </c>
      <c r="P38" s="139"/>
      <c r="Q38" s="38">
        <f t="shared" si="35"/>
        <v>486.67778608282237</v>
      </c>
      <c r="R38" s="52">
        <f t="shared" si="36"/>
        <v>47</v>
      </c>
      <c r="S38" s="76">
        <v>25</v>
      </c>
      <c r="T38" s="38">
        <f t="shared" si="37"/>
        <v>817.55511847273738</v>
      </c>
      <c r="U38" s="68">
        <f t="shared" si="38"/>
        <v>96</v>
      </c>
      <c r="V38" s="55">
        <f t="shared" si="39"/>
        <v>3024.3206189512011</v>
      </c>
      <c r="W38" s="139"/>
      <c r="X38" s="38">
        <f t="shared" si="40"/>
        <v>579.99999999999989</v>
      </c>
      <c r="Y38" s="52">
        <f t="shared" si="41"/>
        <v>57</v>
      </c>
      <c r="Z38" s="76">
        <v>25</v>
      </c>
      <c r="AA38" s="38">
        <f t="shared" si="42"/>
        <v>879.03066274079868</v>
      </c>
      <c r="AB38" s="68">
        <f t="shared" si="43"/>
        <v>116</v>
      </c>
      <c r="AC38" s="55">
        <f t="shared" si="44"/>
        <v>3929.1767837482321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72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77" t="s">
        <v>9</v>
      </c>
      <c r="H4" s="178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79"/>
      <c r="H5" s="180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81" t="s">
        <v>2</v>
      </c>
      <c r="H6" s="182" t="s">
        <v>10</v>
      </c>
      <c r="I6" s="96" t="s">
        <v>53</v>
      </c>
      <c r="J6" s="159" t="s">
        <v>11</v>
      </c>
      <c r="K6" s="96" t="s">
        <v>67</v>
      </c>
      <c r="L6" s="176" t="s">
        <v>66</v>
      </c>
      <c r="M6" s="99"/>
      <c r="N6" s="99"/>
      <c r="O6" s="99"/>
      <c r="P6" s="96" t="s">
        <v>53</v>
      </c>
      <c r="Q6" s="159" t="s">
        <v>12</v>
      </c>
      <c r="R6" s="96" t="s">
        <v>67</v>
      </c>
      <c r="S6" s="176" t="s">
        <v>66</v>
      </c>
      <c r="T6" s="99"/>
      <c r="U6" s="99"/>
      <c r="V6" s="99"/>
      <c r="W6" s="96" t="s">
        <v>53</v>
      </c>
      <c r="X6" s="159" t="s">
        <v>12</v>
      </c>
      <c r="Y6" s="96" t="s">
        <v>67</v>
      </c>
      <c r="Z6" s="176" t="s">
        <v>66</v>
      </c>
      <c r="AA6" s="99"/>
      <c r="AB6" s="99"/>
      <c r="AC6" s="99"/>
    </row>
    <row r="7" spans="2:29" ht="41.25" customHeight="1" x14ac:dyDescent="0.15">
      <c r="B7" s="175"/>
      <c r="C7" s="92"/>
      <c r="D7" s="94"/>
      <c r="E7" s="94"/>
      <c r="F7" s="94"/>
      <c r="G7" s="181"/>
      <c r="H7" s="182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2.5</v>
      </c>
      <c r="F8" s="71" t="s">
        <v>68</v>
      </c>
      <c r="G8" s="67">
        <v>230</v>
      </c>
      <c r="H8" s="85"/>
      <c r="I8" s="138">
        <v>5</v>
      </c>
      <c r="J8" s="38">
        <f t="shared" ref="J8:J13" si="0">2*G8*TAN(I$8*PI()/180)</f>
        <v>40.244785221925042</v>
      </c>
      <c r="K8" s="52">
        <f t="shared" ref="K8:K13" si="1">INT((J8-10)/20)</f>
        <v>1</v>
      </c>
      <c r="L8" s="76">
        <v>12</v>
      </c>
      <c r="M8" s="38">
        <f t="shared" ref="M8:M13" si="2">(2*G8-13)/COS(I$8*PI()/180)+30</f>
        <v>478.70746738187626</v>
      </c>
      <c r="N8" s="68">
        <f t="shared" ref="N8:N13" si="3">(K8+1)*2</f>
        <v>4</v>
      </c>
      <c r="O8" s="55">
        <f t="shared" ref="O8:O13" si="4">M8*N8/100*((L8/100)^2/4*PI()*7850/100)</f>
        <v>17.000129264474879</v>
      </c>
      <c r="P8" s="138">
        <v>10</v>
      </c>
      <c r="Q8" s="38">
        <f t="shared" ref="Q8:Q13" si="5">2*G8*TAN(P$8*PI()/180)</f>
        <v>81.11041112589389</v>
      </c>
      <c r="R8" s="52">
        <f t="shared" ref="R8:R13" si="6">INT((Q8-10)/20)</f>
        <v>3</v>
      </c>
      <c r="S8" s="76">
        <v>12</v>
      </c>
      <c r="T8" s="38">
        <f t="shared" ref="T8:T13" si="7">(2*G8-13)/COS(P$8*PI()/180)+30</f>
        <v>483.895695512928</v>
      </c>
      <c r="U8" s="68">
        <f t="shared" ref="U8:U13" si="8">(R8+1)*2</f>
        <v>8</v>
      </c>
      <c r="V8" s="55">
        <f t="shared" ref="V8:V13" si="9">T8*U8/100*((S8/100)^2/4*PI()*7850/100)</f>
        <v>34.368753089370337</v>
      </c>
      <c r="W8" s="138">
        <v>15</v>
      </c>
      <c r="X8" s="38">
        <f t="shared" ref="X8:X13" si="10">2*G8*TAN(W$8*PI()/180)</f>
        <v>123.25662851831645</v>
      </c>
      <c r="Y8" s="52">
        <f t="shared" ref="Y8:Y13" si="11">INT((X8-10)/20)</f>
        <v>5</v>
      </c>
      <c r="Z8" s="76">
        <v>12</v>
      </c>
      <c r="AA8" s="38">
        <f t="shared" ref="AA8:AA13" si="12">(2*G8-13)/COS(W$8*PI()/180)+30</f>
        <v>492.76845264330711</v>
      </c>
      <c r="AB8" s="68">
        <f t="shared" ref="AB8:AB13" si="13">(Y8+1)*2</f>
        <v>12</v>
      </c>
      <c r="AC8" s="55">
        <f t="shared" ref="AC8:AC13" si="14">AA8*AB8/100*((Z8/100)^2/4*PI()*7850/100)</f>
        <v>52.498412683265229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240</v>
      </c>
      <c r="H9" s="87"/>
      <c r="I9" s="173"/>
      <c r="J9" s="38">
        <f t="shared" si="0"/>
        <v>41.994558492443524</v>
      </c>
      <c r="K9" s="52">
        <f t="shared" si="1"/>
        <v>1</v>
      </c>
      <c r="L9" s="76">
        <v>12</v>
      </c>
      <c r="M9" s="38">
        <f t="shared" si="2"/>
        <v>498.78386413274325</v>
      </c>
      <c r="N9" s="68">
        <f t="shared" si="3"/>
        <v>4</v>
      </c>
      <c r="O9" s="55">
        <f t="shared" si="4"/>
        <v>17.713093576053829</v>
      </c>
      <c r="P9" s="173"/>
      <c r="Q9" s="38">
        <f t="shared" si="5"/>
        <v>84.636950740063185</v>
      </c>
      <c r="R9" s="52">
        <f t="shared" si="6"/>
        <v>3</v>
      </c>
      <c r="S9" s="76">
        <v>12</v>
      </c>
      <c r="T9" s="38">
        <f t="shared" si="7"/>
        <v>504.20422775064293</v>
      </c>
      <c r="U9" s="68">
        <f t="shared" si="8"/>
        <v>8</v>
      </c>
      <c r="V9" s="55">
        <f t="shared" si="9"/>
        <v>35.811169164896043</v>
      </c>
      <c r="W9" s="173"/>
      <c r="X9" s="38">
        <f t="shared" si="10"/>
        <v>128.6156123669389</v>
      </c>
      <c r="Y9" s="52">
        <f t="shared" si="11"/>
        <v>5</v>
      </c>
      <c r="Z9" s="76">
        <v>12</v>
      </c>
      <c r="AA9" s="38">
        <f t="shared" si="12"/>
        <v>513.4739762515087</v>
      </c>
      <c r="AB9" s="68">
        <f t="shared" si="13"/>
        <v>12</v>
      </c>
      <c r="AC9" s="55">
        <f t="shared" si="14"/>
        <v>54.704331340142595</v>
      </c>
    </row>
    <row r="10" spans="2:29" ht="30" customHeight="1" x14ac:dyDescent="0.15">
      <c r="B10" s="175"/>
      <c r="C10" s="171"/>
      <c r="D10" s="172"/>
      <c r="E10" s="172"/>
      <c r="F10" s="82" t="s">
        <v>34</v>
      </c>
      <c r="G10" s="83">
        <v>250</v>
      </c>
      <c r="H10" s="87"/>
      <c r="I10" s="173"/>
      <c r="J10" s="38">
        <f t="shared" si="0"/>
        <v>43.744331762962005</v>
      </c>
      <c r="K10" s="52">
        <f t="shared" si="1"/>
        <v>1</v>
      </c>
      <c r="L10" s="76">
        <v>12</v>
      </c>
      <c r="M10" s="38">
        <f t="shared" si="2"/>
        <v>518.86026088361018</v>
      </c>
      <c r="N10" s="68">
        <f t="shared" si="3"/>
        <v>4</v>
      </c>
      <c r="O10" s="55">
        <f t="shared" si="4"/>
        <v>18.42605788763278</v>
      </c>
      <c r="P10" s="173"/>
      <c r="Q10" s="38">
        <f t="shared" si="5"/>
        <v>88.163490354232493</v>
      </c>
      <c r="R10" s="52">
        <f t="shared" si="6"/>
        <v>3</v>
      </c>
      <c r="S10" s="76">
        <v>12</v>
      </c>
      <c r="T10" s="38">
        <f t="shared" si="7"/>
        <v>524.51275998835786</v>
      </c>
      <c r="U10" s="68">
        <f t="shared" si="8"/>
        <v>8</v>
      </c>
      <c r="V10" s="55">
        <f t="shared" si="9"/>
        <v>37.253585240421756</v>
      </c>
      <c r="W10" s="173"/>
      <c r="X10" s="38">
        <f t="shared" si="10"/>
        <v>133.97459621556135</v>
      </c>
      <c r="Y10" s="52">
        <f t="shared" si="11"/>
        <v>6</v>
      </c>
      <c r="Z10" s="76">
        <v>12</v>
      </c>
      <c r="AA10" s="38">
        <f t="shared" si="12"/>
        <v>534.1794998597104</v>
      </c>
      <c r="AB10" s="68">
        <f t="shared" si="13"/>
        <v>14</v>
      </c>
      <c r="AC10" s="55">
        <f t="shared" si="14"/>
        <v>66.395291663189951</v>
      </c>
    </row>
    <row r="11" spans="2:29" ht="30" customHeight="1" x14ac:dyDescent="0.15">
      <c r="B11" s="175"/>
      <c r="C11" s="171"/>
      <c r="D11" s="172"/>
      <c r="E11" s="172"/>
      <c r="F11" s="82" t="s">
        <v>78</v>
      </c>
      <c r="G11" s="83">
        <v>260</v>
      </c>
      <c r="H11" s="87"/>
      <c r="I11" s="173"/>
      <c r="J11" s="38">
        <f t="shared" si="0"/>
        <v>45.494105033480487</v>
      </c>
      <c r="K11" s="52">
        <f t="shared" si="1"/>
        <v>1</v>
      </c>
      <c r="L11" s="76">
        <v>12</v>
      </c>
      <c r="M11" s="38">
        <f t="shared" si="2"/>
        <v>538.93665763447711</v>
      </c>
      <c r="N11" s="68">
        <f t="shared" si="3"/>
        <v>4</v>
      </c>
      <c r="O11" s="55">
        <f t="shared" si="4"/>
        <v>19.139022199211727</v>
      </c>
      <c r="P11" s="173"/>
      <c r="Q11" s="38">
        <f t="shared" si="5"/>
        <v>91.690029968401788</v>
      </c>
      <c r="R11" s="52">
        <f t="shared" si="6"/>
        <v>4</v>
      </c>
      <c r="S11" s="76">
        <v>12</v>
      </c>
      <c r="T11" s="38">
        <f t="shared" si="7"/>
        <v>544.82129222607273</v>
      </c>
      <c r="U11" s="68">
        <f t="shared" si="8"/>
        <v>10</v>
      </c>
      <c r="V11" s="55">
        <f t="shared" si="9"/>
        <v>48.370001644934327</v>
      </c>
      <c r="W11" s="173"/>
      <c r="X11" s="38">
        <f t="shared" si="10"/>
        <v>139.33358006418379</v>
      </c>
      <c r="Y11" s="52">
        <f t="shared" si="11"/>
        <v>6</v>
      </c>
      <c r="Z11" s="76">
        <v>12</v>
      </c>
      <c r="AA11" s="38">
        <f t="shared" si="12"/>
        <v>554.88502346791211</v>
      </c>
      <c r="AB11" s="68">
        <f t="shared" si="13"/>
        <v>14</v>
      </c>
      <c r="AC11" s="55">
        <f t="shared" si="14"/>
        <v>68.968863429546886</v>
      </c>
    </row>
    <row r="12" spans="2:29" ht="30" customHeight="1" x14ac:dyDescent="0.15">
      <c r="B12" s="175"/>
      <c r="C12" s="171"/>
      <c r="D12" s="172"/>
      <c r="E12" s="172"/>
      <c r="F12" s="82" t="s">
        <v>38</v>
      </c>
      <c r="G12" s="83">
        <v>270</v>
      </c>
      <c r="H12" s="87"/>
      <c r="I12" s="173"/>
      <c r="J12" s="38">
        <f t="shared" si="0"/>
        <v>47.243878303998962</v>
      </c>
      <c r="K12" s="52">
        <f t="shared" si="1"/>
        <v>1</v>
      </c>
      <c r="L12" s="76">
        <v>12</v>
      </c>
      <c r="M12" s="38">
        <f t="shared" si="2"/>
        <v>559.01305438534405</v>
      </c>
      <c r="N12" s="68">
        <f t="shared" si="3"/>
        <v>4</v>
      </c>
      <c r="O12" s="55">
        <f t="shared" si="4"/>
        <v>19.851986510790677</v>
      </c>
      <c r="P12" s="173"/>
      <c r="Q12" s="38">
        <f t="shared" si="5"/>
        <v>95.216569582571083</v>
      </c>
      <c r="R12" s="52">
        <f t="shared" si="6"/>
        <v>4</v>
      </c>
      <c r="S12" s="76">
        <v>12</v>
      </c>
      <c r="T12" s="38">
        <f t="shared" si="7"/>
        <v>565.1298244637876</v>
      </c>
      <c r="U12" s="68">
        <f t="shared" si="8"/>
        <v>10</v>
      </c>
      <c r="V12" s="55">
        <f t="shared" si="9"/>
        <v>50.173021739341458</v>
      </c>
      <c r="W12" s="173"/>
      <c r="X12" s="38">
        <f t="shared" si="10"/>
        <v>144.69256391280626</v>
      </c>
      <c r="Y12" s="52">
        <f t="shared" si="11"/>
        <v>6</v>
      </c>
      <c r="Z12" s="76">
        <v>12</v>
      </c>
      <c r="AA12" s="38">
        <f t="shared" si="12"/>
        <v>575.59054707611381</v>
      </c>
      <c r="AB12" s="68">
        <f t="shared" si="13"/>
        <v>14</v>
      </c>
      <c r="AC12" s="55">
        <f t="shared" si="14"/>
        <v>71.54243519590382</v>
      </c>
    </row>
    <row r="13" spans="2:29" ht="30" customHeight="1" thickBot="1" x14ac:dyDescent="0.2">
      <c r="B13" s="175"/>
      <c r="C13" s="135"/>
      <c r="D13" s="137"/>
      <c r="E13" s="137"/>
      <c r="F13" s="72" t="s">
        <v>39</v>
      </c>
      <c r="G13" s="69">
        <v>290</v>
      </c>
      <c r="H13" s="84"/>
      <c r="I13" s="139"/>
      <c r="J13" s="38">
        <f t="shared" si="0"/>
        <v>50.743424845035925</v>
      </c>
      <c r="K13" s="52">
        <f t="shared" si="1"/>
        <v>2</v>
      </c>
      <c r="L13" s="76">
        <v>12</v>
      </c>
      <c r="M13" s="38">
        <f t="shared" si="2"/>
        <v>599.16584788707792</v>
      </c>
      <c r="N13" s="68">
        <f t="shared" si="3"/>
        <v>6</v>
      </c>
      <c r="O13" s="55">
        <f t="shared" si="4"/>
        <v>31.916872700922859</v>
      </c>
      <c r="P13" s="139"/>
      <c r="Q13" s="38">
        <f t="shared" si="5"/>
        <v>102.26964881090969</v>
      </c>
      <c r="R13" s="52">
        <f t="shared" si="6"/>
        <v>4</v>
      </c>
      <c r="S13" s="76">
        <v>12</v>
      </c>
      <c r="T13" s="38">
        <f t="shared" si="7"/>
        <v>605.74688893921746</v>
      </c>
      <c r="U13" s="68">
        <f t="shared" si="8"/>
        <v>10</v>
      </c>
      <c r="V13" s="55">
        <f t="shared" si="9"/>
        <v>53.779061928155741</v>
      </c>
      <c r="W13" s="139"/>
      <c r="X13" s="38">
        <f t="shared" si="10"/>
        <v>155.41053161005115</v>
      </c>
      <c r="Y13" s="52">
        <f t="shared" si="11"/>
        <v>7</v>
      </c>
      <c r="Z13" s="76">
        <v>12</v>
      </c>
      <c r="AA13" s="38">
        <f t="shared" si="12"/>
        <v>617.0015942925171</v>
      </c>
      <c r="AB13" s="68">
        <f t="shared" si="13"/>
        <v>16</v>
      </c>
      <c r="AC13" s="55">
        <f t="shared" si="14"/>
        <v>87.645232832705901</v>
      </c>
    </row>
    <row r="14" spans="2:29" ht="30" customHeight="1" thickBot="1" x14ac:dyDescent="0.2"/>
    <row r="15" spans="2:29" ht="21" customHeight="1" x14ac:dyDescent="0.15">
      <c r="C15" s="152" t="s">
        <v>56</v>
      </c>
      <c r="D15" s="154" t="s">
        <v>1</v>
      </c>
      <c r="E15" s="154" t="s">
        <v>40</v>
      </c>
      <c r="F15" s="154" t="s">
        <v>41</v>
      </c>
      <c r="G15" s="177" t="s">
        <v>9</v>
      </c>
      <c r="H15" s="178"/>
      <c r="I15" s="156" t="s">
        <v>47</v>
      </c>
      <c r="J15" s="157"/>
      <c r="K15" s="157"/>
      <c r="L15" s="157"/>
      <c r="M15" s="157"/>
      <c r="N15" s="157"/>
      <c r="O15" s="158"/>
      <c r="P15" s="156" t="s">
        <v>48</v>
      </c>
      <c r="Q15" s="157"/>
      <c r="R15" s="157"/>
      <c r="S15" s="157"/>
      <c r="T15" s="157"/>
      <c r="U15" s="157"/>
      <c r="V15" s="158"/>
      <c r="W15" s="165" t="s">
        <v>51</v>
      </c>
      <c r="X15" s="166"/>
      <c r="Y15" s="166"/>
      <c r="Z15" s="166"/>
      <c r="AA15" s="166"/>
      <c r="AB15" s="166"/>
      <c r="AC15" s="167"/>
    </row>
    <row r="16" spans="2:29" ht="30" customHeight="1" x14ac:dyDescent="0.15">
      <c r="C16" s="153"/>
      <c r="D16" s="155"/>
      <c r="E16" s="155"/>
      <c r="F16" s="155"/>
      <c r="G16" s="179"/>
      <c r="H16" s="180"/>
      <c r="I16" s="155" t="s">
        <v>0</v>
      </c>
      <c r="J16" s="155"/>
      <c r="K16" s="155"/>
      <c r="L16" s="164" t="s">
        <v>8</v>
      </c>
      <c r="M16" s="164"/>
      <c r="N16" s="164"/>
      <c r="O16" s="164"/>
      <c r="P16" s="155" t="s">
        <v>0</v>
      </c>
      <c r="Q16" s="155"/>
      <c r="R16" s="155"/>
      <c r="S16" s="164" t="s">
        <v>8</v>
      </c>
      <c r="T16" s="164"/>
      <c r="U16" s="164"/>
      <c r="V16" s="164"/>
      <c r="W16" s="155" t="s">
        <v>0</v>
      </c>
      <c r="X16" s="155"/>
      <c r="Y16" s="155"/>
      <c r="Z16" s="164" t="s">
        <v>8</v>
      </c>
      <c r="AA16" s="164"/>
      <c r="AB16" s="164"/>
      <c r="AC16" s="168"/>
    </row>
    <row r="17" spans="3:29" ht="30" customHeight="1" x14ac:dyDescent="0.15">
      <c r="C17" s="153"/>
      <c r="D17" s="155"/>
      <c r="E17" s="155"/>
      <c r="F17" s="155"/>
      <c r="G17" s="181" t="s">
        <v>2</v>
      </c>
      <c r="H17" s="182" t="s">
        <v>10</v>
      </c>
      <c r="I17" s="96" t="s">
        <v>53</v>
      </c>
      <c r="J17" s="159" t="s">
        <v>11</v>
      </c>
      <c r="K17" s="96" t="s">
        <v>67</v>
      </c>
      <c r="L17" s="176" t="s">
        <v>66</v>
      </c>
      <c r="M17" s="99"/>
      <c r="N17" s="99"/>
      <c r="O17" s="99"/>
      <c r="P17" s="96" t="s">
        <v>53</v>
      </c>
      <c r="Q17" s="159" t="s">
        <v>12</v>
      </c>
      <c r="R17" s="96" t="s">
        <v>67</v>
      </c>
      <c r="S17" s="176" t="s">
        <v>66</v>
      </c>
      <c r="T17" s="99"/>
      <c r="U17" s="99"/>
      <c r="V17" s="99"/>
      <c r="W17" s="96" t="s">
        <v>53</v>
      </c>
      <c r="X17" s="159" t="s">
        <v>12</v>
      </c>
      <c r="Y17" s="96" t="s">
        <v>67</v>
      </c>
      <c r="Z17" s="176" t="s">
        <v>66</v>
      </c>
      <c r="AA17" s="99"/>
      <c r="AB17" s="99"/>
      <c r="AC17" s="99"/>
    </row>
    <row r="18" spans="3:29" ht="48" customHeight="1" x14ac:dyDescent="0.15">
      <c r="C18" s="92"/>
      <c r="D18" s="94"/>
      <c r="E18" s="94"/>
      <c r="F18" s="94"/>
      <c r="G18" s="181"/>
      <c r="H18" s="182"/>
      <c r="I18" s="96"/>
      <c r="J18" s="159"/>
      <c r="K18" s="94"/>
      <c r="L18" s="50" t="s">
        <v>3</v>
      </c>
      <c r="M18" s="37" t="s">
        <v>4</v>
      </c>
      <c r="N18" s="50" t="s">
        <v>5</v>
      </c>
      <c r="O18" s="50" t="s">
        <v>6</v>
      </c>
      <c r="P18" s="96"/>
      <c r="Q18" s="159"/>
      <c r="R18" s="94"/>
      <c r="S18" s="50" t="s">
        <v>3</v>
      </c>
      <c r="T18" s="37" t="s">
        <v>4</v>
      </c>
      <c r="U18" s="50" t="s">
        <v>5</v>
      </c>
      <c r="V18" s="50" t="s">
        <v>6</v>
      </c>
      <c r="W18" s="96"/>
      <c r="X18" s="159"/>
      <c r="Y18" s="94"/>
      <c r="Z18" s="50" t="s">
        <v>3</v>
      </c>
      <c r="AA18" s="37" t="s">
        <v>4</v>
      </c>
      <c r="AB18" s="50" t="s">
        <v>5</v>
      </c>
      <c r="AC18" s="66" t="s">
        <v>6</v>
      </c>
    </row>
    <row r="19" spans="3:29" ht="30" customHeight="1" x14ac:dyDescent="0.15">
      <c r="C19" s="134">
        <v>3.5</v>
      </c>
      <c r="D19" s="136">
        <v>3</v>
      </c>
      <c r="E19" s="136">
        <v>2.5</v>
      </c>
      <c r="F19" s="71" t="s">
        <v>68</v>
      </c>
      <c r="G19" s="67">
        <v>230</v>
      </c>
      <c r="H19" s="85"/>
      <c r="I19" s="138">
        <v>20</v>
      </c>
      <c r="J19" s="38">
        <f t="shared" ref="J19:J24" si="15">2*G19*TAN(I$19*PI()/180)</f>
        <v>167.42630776245306</v>
      </c>
      <c r="K19" s="52">
        <f t="shared" ref="K19:K24" si="16">INT((J19-10)/20)</f>
        <v>7</v>
      </c>
      <c r="L19" s="76">
        <v>12</v>
      </c>
      <c r="M19" s="38">
        <f t="shared" ref="M19:M24" si="17">(2*G19-13)/COS(I$19*PI()/180)+30</f>
        <v>505.68746429673268</v>
      </c>
      <c r="N19" s="68">
        <f t="shared" ref="N19:N24" si="18">(K19+1)*2</f>
        <v>16</v>
      </c>
      <c r="O19" s="55">
        <f t="shared" ref="O19:O24" si="19">M19*N19/100*((L19/100)^2/4*PI()*7850/100)</f>
        <v>71.833032457052937</v>
      </c>
      <c r="P19" s="138">
        <v>25</v>
      </c>
      <c r="Q19" s="38">
        <f t="shared" ref="Q19:Q24" si="20">2*G19*TAN(P$19*PI()/180)</f>
        <v>214.50152275129935</v>
      </c>
      <c r="R19" s="52">
        <f t="shared" ref="R19:R24" si="21">INT((Q19-10)/20)</f>
        <v>10</v>
      </c>
      <c r="S19" s="76">
        <v>12</v>
      </c>
      <c r="T19" s="38">
        <f t="shared" ref="T19:T24" si="22">(2*G19-13)/COS(P$19*PI()/180)+30</f>
        <v>523.20992977623382</v>
      </c>
      <c r="U19" s="68">
        <f t="shared" ref="U19:U24" si="23">(R19+1)*2</f>
        <v>22</v>
      </c>
      <c r="V19" s="55">
        <f t="shared" ref="V19:V24" si="24">T19*U19/100*((S19/100)^2/4*PI()*7850/100)</f>
        <v>102.19289178868263</v>
      </c>
      <c r="W19" s="138">
        <v>30</v>
      </c>
      <c r="X19" s="38">
        <f t="shared" ref="X19:X24" si="25">2*G19*TAN(W$19*PI()/180)</f>
        <v>265.58112382722783</v>
      </c>
      <c r="Y19" s="52">
        <f t="shared" ref="Y19:Y24" si="26">INT((X19-10)/20)</f>
        <v>12</v>
      </c>
      <c r="Z19" s="76">
        <v>12</v>
      </c>
      <c r="AA19" s="38">
        <f t="shared" ref="AA19:AA24" si="27">(2*G19-13)/COS(W$19*PI()/180)+30</f>
        <v>546.15114065552541</v>
      </c>
      <c r="AB19" s="68">
        <f t="shared" ref="AB19:AB24" si="28">(Y19+1)*2</f>
        <v>26</v>
      </c>
      <c r="AC19" s="55">
        <f t="shared" ref="AC19:AC24" si="29">AA19*AB19/100*((Z19/100)^2/4*PI()*7850/100)</f>
        <v>126.0689753997621</v>
      </c>
    </row>
    <row r="20" spans="3:29" ht="30" customHeight="1" x14ac:dyDescent="0.15">
      <c r="C20" s="171"/>
      <c r="D20" s="172"/>
      <c r="E20" s="172"/>
      <c r="F20" s="82" t="s">
        <v>69</v>
      </c>
      <c r="G20" s="83">
        <v>240</v>
      </c>
      <c r="H20" s="87"/>
      <c r="I20" s="173"/>
      <c r="J20" s="38">
        <f t="shared" si="15"/>
        <v>174.70571244777713</v>
      </c>
      <c r="K20" s="52">
        <f t="shared" si="16"/>
        <v>8</v>
      </c>
      <c r="L20" s="76">
        <v>12</v>
      </c>
      <c r="M20" s="38">
        <f t="shared" si="17"/>
        <v>526.97101974625093</v>
      </c>
      <c r="N20" s="68">
        <f t="shared" si="18"/>
        <v>18</v>
      </c>
      <c r="O20" s="55">
        <f t="shared" si="19"/>
        <v>84.213412765240506</v>
      </c>
      <c r="P20" s="173"/>
      <c r="Q20" s="38">
        <f t="shared" si="20"/>
        <v>223.82767591439932</v>
      </c>
      <c r="R20" s="52">
        <f t="shared" si="21"/>
        <v>10</v>
      </c>
      <c r="S20" s="76">
        <v>12</v>
      </c>
      <c r="T20" s="38">
        <f t="shared" si="22"/>
        <v>545.27748815548364</v>
      </c>
      <c r="U20" s="68">
        <f t="shared" si="23"/>
        <v>22</v>
      </c>
      <c r="V20" s="55">
        <f t="shared" si="24"/>
        <v>106.50310739650872</v>
      </c>
      <c r="W20" s="173"/>
      <c r="X20" s="38">
        <f t="shared" si="25"/>
        <v>277.12812921102034</v>
      </c>
      <c r="Y20" s="52">
        <f t="shared" si="26"/>
        <v>13</v>
      </c>
      <c r="Z20" s="76">
        <v>12</v>
      </c>
      <c r="AA20" s="38">
        <f t="shared" si="27"/>
        <v>569.24515142311043</v>
      </c>
      <c r="AB20" s="68">
        <f t="shared" si="28"/>
        <v>28</v>
      </c>
      <c r="AC20" s="55">
        <f t="shared" si="29"/>
        <v>141.50748153577649</v>
      </c>
    </row>
    <row r="21" spans="3:29" ht="30" customHeight="1" x14ac:dyDescent="0.15">
      <c r="C21" s="171"/>
      <c r="D21" s="172"/>
      <c r="E21" s="172"/>
      <c r="F21" s="82" t="s">
        <v>34</v>
      </c>
      <c r="G21" s="83">
        <v>250</v>
      </c>
      <c r="H21" s="87"/>
      <c r="I21" s="173"/>
      <c r="J21" s="38">
        <f t="shared" si="15"/>
        <v>181.98511713310117</v>
      </c>
      <c r="K21" s="52">
        <f t="shared" si="16"/>
        <v>8</v>
      </c>
      <c r="L21" s="76">
        <v>12</v>
      </c>
      <c r="M21" s="38">
        <f t="shared" si="17"/>
        <v>548.25457519576923</v>
      </c>
      <c r="N21" s="68">
        <f t="shared" si="18"/>
        <v>18</v>
      </c>
      <c r="O21" s="55">
        <f t="shared" si="19"/>
        <v>87.614664016296473</v>
      </c>
      <c r="P21" s="173"/>
      <c r="Q21" s="38">
        <f t="shared" si="20"/>
        <v>233.1538290774993</v>
      </c>
      <c r="R21" s="52">
        <f t="shared" si="21"/>
        <v>11</v>
      </c>
      <c r="S21" s="76">
        <v>12</v>
      </c>
      <c r="T21" s="38">
        <f t="shared" si="22"/>
        <v>567.34504653473346</v>
      </c>
      <c r="U21" s="68">
        <f t="shared" si="23"/>
        <v>24</v>
      </c>
      <c r="V21" s="55">
        <f t="shared" si="24"/>
        <v>120.88726145927433</v>
      </c>
      <c r="W21" s="173"/>
      <c r="X21" s="38">
        <f t="shared" si="25"/>
        <v>288.67513459481285</v>
      </c>
      <c r="Y21" s="52">
        <f t="shared" si="26"/>
        <v>13</v>
      </c>
      <c r="Z21" s="76">
        <v>12</v>
      </c>
      <c r="AA21" s="38">
        <f t="shared" si="27"/>
        <v>592.33916219069545</v>
      </c>
      <c r="AB21" s="68">
        <f t="shared" si="28"/>
        <v>28</v>
      </c>
      <c r="AC21" s="55">
        <f t="shared" si="29"/>
        <v>147.2483741795015</v>
      </c>
    </row>
    <row r="22" spans="3:29" ht="30" customHeight="1" x14ac:dyDescent="0.15">
      <c r="C22" s="171"/>
      <c r="D22" s="172"/>
      <c r="E22" s="172"/>
      <c r="F22" s="82" t="s">
        <v>78</v>
      </c>
      <c r="G22" s="83">
        <v>260</v>
      </c>
      <c r="H22" s="87"/>
      <c r="I22" s="173"/>
      <c r="J22" s="38">
        <f t="shared" si="15"/>
        <v>189.26452181842521</v>
      </c>
      <c r="K22" s="52">
        <f t="shared" si="16"/>
        <v>8</v>
      </c>
      <c r="L22" s="76">
        <v>12</v>
      </c>
      <c r="M22" s="38">
        <f t="shared" si="17"/>
        <v>569.53813064528742</v>
      </c>
      <c r="N22" s="68">
        <f t="shared" si="18"/>
        <v>18</v>
      </c>
      <c r="O22" s="55">
        <f t="shared" si="19"/>
        <v>91.015915267352398</v>
      </c>
      <c r="P22" s="173"/>
      <c r="Q22" s="38">
        <f t="shared" si="20"/>
        <v>242.47998224059927</v>
      </c>
      <c r="R22" s="52">
        <f t="shared" si="21"/>
        <v>11</v>
      </c>
      <c r="S22" s="76">
        <v>12</v>
      </c>
      <c r="T22" s="38">
        <f t="shared" si="22"/>
        <v>589.41260491398339</v>
      </c>
      <c r="U22" s="68">
        <f t="shared" si="23"/>
        <v>24</v>
      </c>
      <c r="V22" s="55">
        <f t="shared" si="24"/>
        <v>125.5893148496301</v>
      </c>
      <c r="W22" s="173"/>
      <c r="X22" s="38">
        <f t="shared" si="25"/>
        <v>300.22213997860536</v>
      </c>
      <c r="Y22" s="52">
        <f t="shared" si="26"/>
        <v>14</v>
      </c>
      <c r="Z22" s="76">
        <v>12</v>
      </c>
      <c r="AA22" s="38">
        <f t="shared" si="27"/>
        <v>615.43317295828047</v>
      </c>
      <c r="AB22" s="68">
        <f t="shared" si="28"/>
        <v>30</v>
      </c>
      <c r="AC22" s="55">
        <f t="shared" si="29"/>
        <v>163.91707159631412</v>
      </c>
    </row>
    <row r="23" spans="3:29" ht="30" customHeight="1" x14ac:dyDescent="0.15">
      <c r="C23" s="171"/>
      <c r="D23" s="172"/>
      <c r="E23" s="172"/>
      <c r="F23" s="82" t="s">
        <v>38</v>
      </c>
      <c r="G23" s="83">
        <v>270</v>
      </c>
      <c r="H23" s="87"/>
      <c r="I23" s="173"/>
      <c r="J23" s="38">
        <f t="shared" si="15"/>
        <v>196.54392650374928</v>
      </c>
      <c r="K23" s="52">
        <f t="shared" si="16"/>
        <v>9</v>
      </c>
      <c r="L23" s="76">
        <v>12</v>
      </c>
      <c r="M23" s="38">
        <f t="shared" si="17"/>
        <v>590.82168609480573</v>
      </c>
      <c r="N23" s="68">
        <f t="shared" si="18"/>
        <v>20</v>
      </c>
      <c r="O23" s="55">
        <f t="shared" si="19"/>
        <v>104.90796279823151</v>
      </c>
      <c r="P23" s="173"/>
      <c r="Q23" s="38">
        <f t="shared" si="20"/>
        <v>251.80613540369924</v>
      </c>
      <c r="R23" s="52">
        <f t="shared" si="21"/>
        <v>12</v>
      </c>
      <c r="S23" s="76">
        <v>12</v>
      </c>
      <c r="T23" s="38">
        <f t="shared" si="22"/>
        <v>611.4801632932332</v>
      </c>
      <c r="U23" s="68">
        <f t="shared" si="23"/>
        <v>26</v>
      </c>
      <c r="V23" s="55">
        <f t="shared" si="24"/>
        <v>141.14898225998465</v>
      </c>
      <c r="W23" s="173"/>
      <c r="X23" s="38">
        <f t="shared" si="25"/>
        <v>311.76914536239792</v>
      </c>
      <c r="Y23" s="52">
        <f t="shared" si="26"/>
        <v>15</v>
      </c>
      <c r="Z23" s="76">
        <v>12</v>
      </c>
      <c r="AA23" s="38">
        <f t="shared" si="27"/>
        <v>638.52718372586548</v>
      </c>
      <c r="AB23" s="68">
        <f t="shared" si="28"/>
        <v>32</v>
      </c>
      <c r="AC23" s="55">
        <f t="shared" si="29"/>
        <v>181.40589653365888</v>
      </c>
    </row>
    <row r="24" spans="3:29" ht="30" customHeight="1" thickBot="1" x14ac:dyDescent="0.2">
      <c r="C24" s="135"/>
      <c r="D24" s="137"/>
      <c r="E24" s="137"/>
      <c r="F24" s="72" t="s">
        <v>39</v>
      </c>
      <c r="G24" s="69">
        <v>290</v>
      </c>
      <c r="H24" s="84"/>
      <c r="I24" s="139"/>
      <c r="J24" s="38">
        <f t="shared" si="15"/>
        <v>211.10273587439735</v>
      </c>
      <c r="K24" s="52">
        <f t="shared" si="16"/>
        <v>10</v>
      </c>
      <c r="L24" s="76">
        <v>12</v>
      </c>
      <c r="M24" s="38">
        <f t="shared" si="17"/>
        <v>633.38879699384211</v>
      </c>
      <c r="N24" s="68">
        <f t="shared" si="18"/>
        <v>22</v>
      </c>
      <c r="O24" s="55">
        <f t="shared" si="19"/>
        <v>123.71292880285804</v>
      </c>
      <c r="P24" s="139"/>
      <c r="Q24" s="38">
        <f t="shared" si="20"/>
        <v>270.45844172989916</v>
      </c>
      <c r="R24" s="52">
        <f t="shared" si="21"/>
        <v>13</v>
      </c>
      <c r="S24" s="76">
        <v>12</v>
      </c>
      <c r="T24" s="38">
        <f t="shared" si="22"/>
        <v>655.61528005173284</v>
      </c>
      <c r="U24" s="68">
        <f t="shared" si="23"/>
        <v>28</v>
      </c>
      <c r="V24" s="55">
        <f t="shared" si="24"/>
        <v>162.97805419081348</v>
      </c>
      <c r="W24" s="139"/>
      <c r="X24" s="38">
        <f t="shared" si="25"/>
        <v>334.86315612998294</v>
      </c>
      <c r="Y24" s="52">
        <f t="shared" si="26"/>
        <v>16</v>
      </c>
      <c r="Z24" s="76">
        <v>12</v>
      </c>
      <c r="AA24" s="38">
        <f t="shared" si="27"/>
        <v>684.71520526103552</v>
      </c>
      <c r="AB24" s="68">
        <f t="shared" si="28"/>
        <v>34</v>
      </c>
      <c r="AC24" s="55">
        <f t="shared" si="29"/>
        <v>206.68593291605899</v>
      </c>
    </row>
    <row r="25" spans="3:29" ht="30" customHeight="1" thickBot="1" x14ac:dyDescent="0.2"/>
    <row r="26" spans="3:29" ht="21" customHeight="1" x14ac:dyDescent="0.15">
      <c r="C26" s="152" t="s">
        <v>56</v>
      </c>
      <c r="D26" s="154" t="s">
        <v>1</v>
      </c>
      <c r="E26" s="154" t="s">
        <v>40</v>
      </c>
      <c r="F26" s="154" t="s">
        <v>41</v>
      </c>
      <c r="G26" s="177" t="s">
        <v>9</v>
      </c>
      <c r="H26" s="178"/>
      <c r="I26" s="156" t="s">
        <v>45</v>
      </c>
      <c r="J26" s="157"/>
      <c r="K26" s="157"/>
      <c r="L26" s="157"/>
      <c r="M26" s="157"/>
      <c r="N26" s="157"/>
      <c r="O26" s="158"/>
      <c r="P26" s="156" t="s">
        <v>46</v>
      </c>
      <c r="Q26" s="157"/>
      <c r="R26" s="157"/>
      <c r="S26" s="157"/>
      <c r="T26" s="157"/>
      <c r="U26" s="157"/>
      <c r="V26" s="158"/>
      <c r="W26" s="165" t="s">
        <v>52</v>
      </c>
      <c r="X26" s="166"/>
      <c r="Y26" s="166"/>
      <c r="Z26" s="166"/>
      <c r="AA26" s="166"/>
      <c r="AB26" s="166"/>
      <c r="AC26" s="167"/>
    </row>
    <row r="27" spans="3:29" ht="30" customHeight="1" x14ac:dyDescent="0.15">
      <c r="C27" s="153"/>
      <c r="D27" s="155"/>
      <c r="E27" s="155"/>
      <c r="F27" s="155"/>
      <c r="G27" s="179"/>
      <c r="H27" s="180"/>
      <c r="I27" s="155" t="s">
        <v>0</v>
      </c>
      <c r="J27" s="155"/>
      <c r="K27" s="155"/>
      <c r="L27" s="164" t="s">
        <v>8</v>
      </c>
      <c r="M27" s="164"/>
      <c r="N27" s="164"/>
      <c r="O27" s="164"/>
      <c r="P27" s="155" t="s">
        <v>0</v>
      </c>
      <c r="Q27" s="155"/>
      <c r="R27" s="155"/>
      <c r="S27" s="164" t="s">
        <v>8</v>
      </c>
      <c r="T27" s="164"/>
      <c r="U27" s="164"/>
      <c r="V27" s="164"/>
      <c r="W27" s="155" t="s">
        <v>0</v>
      </c>
      <c r="X27" s="155"/>
      <c r="Y27" s="155"/>
      <c r="Z27" s="164" t="s">
        <v>8</v>
      </c>
      <c r="AA27" s="164"/>
      <c r="AB27" s="164"/>
      <c r="AC27" s="168"/>
    </row>
    <row r="28" spans="3:29" ht="30" customHeight="1" x14ac:dyDescent="0.15">
      <c r="C28" s="153"/>
      <c r="D28" s="155"/>
      <c r="E28" s="155"/>
      <c r="F28" s="155"/>
      <c r="G28" s="181" t="s">
        <v>2</v>
      </c>
      <c r="H28" s="182" t="s">
        <v>10</v>
      </c>
      <c r="I28" s="96" t="s">
        <v>53</v>
      </c>
      <c r="J28" s="159" t="s">
        <v>11</v>
      </c>
      <c r="K28" s="96" t="s">
        <v>67</v>
      </c>
      <c r="L28" s="176" t="s">
        <v>66</v>
      </c>
      <c r="M28" s="99"/>
      <c r="N28" s="99"/>
      <c r="O28" s="99"/>
      <c r="P28" s="96" t="s">
        <v>53</v>
      </c>
      <c r="Q28" s="159" t="s">
        <v>12</v>
      </c>
      <c r="R28" s="96" t="s">
        <v>67</v>
      </c>
      <c r="S28" s="176" t="s">
        <v>66</v>
      </c>
      <c r="T28" s="99"/>
      <c r="U28" s="99"/>
      <c r="V28" s="99"/>
      <c r="W28" s="96" t="s">
        <v>53</v>
      </c>
      <c r="X28" s="159" t="s">
        <v>12</v>
      </c>
      <c r="Y28" s="96" t="s">
        <v>67</v>
      </c>
      <c r="Z28" s="176" t="s">
        <v>66</v>
      </c>
      <c r="AA28" s="99"/>
      <c r="AB28" s="99"/>
      <c r="AC28" s="99"/>
    </row>
    <row r="29" spans="3:29" ht="48" customHeight="1" x14ac:dyDescent="0.15">
      <c r="C29" s="92"/>
      <c r="D29" s="94"/>
      <c r="E29" s="94"/>
      <c r="F29" s="94"/>
      <c r="G29" s="181"/>
      <c r="H29" s="182"/>
      <c r="I29" s="96"/>
      <c r="J29" s="159"/>
      <c r="K29" s="94"/>
      <c r="L29" s="50" t="s">
        <v>3</v>
      </c>
      <c r="M29" s="37" t="s">
        <v>4</v>
      </c>
      <c r="N29" s="50" t="s">
        <v>5</v>
      </c>
      <c r="O29" s="50" t="s">
        <v>6</v>
      </c>
      <c r="P29" s="96"/>
      <c r="Q29" s="159"/>
      <c r="R29" s="94"/>
      <c r="S29" s="50" t="s">
        <v>3</v>
      </c>
      <c r="T29" s="37" t="s">
        <v>4</v>
      </c>
      <c r="U29" s="50" t="s">
        <v>5</v>
      </c>
      <c r="V29" s="50" t="s">
        <v>6</v>
      </c>
      <c r="W29" s="96"/>
      <c r="X29" s="159"/>
      <c r="Y29" s="94"/>
      <c r="Z29" s="50" t="s">
        <v>3</v>
      </c>
      <c r="AA29" s="37" t="s">
        <v>4</v>
      </c>
      <c r="AB29" s="50" t="s">
        <v>5</v>
      </c>
      <c r="AC29" s="66" t="s">
        <v>6</v>
      </c>
    </row>
    <row r="30" spans="3:29" ht="30" customHeight="1" x14ac:dyDescent="0.15">
      <c r="C30" s="134">
        <v>3.5</v>
      </c>
      <c r="D30" s="136">
        <v>3</v>
      </c>
      <c r="E30" s="136">
        <v>2.5</v>
      </c>
      <c r="F30" s="71" t="s">
        <v>68</v>
      </c>
      <c r="G30" s="67">
        <v>230</v>
      </c>
      <c r="H30" s="85"/>
      <c r="I30" s="138">
        <v>35</v>
      </c>
      <c r="J30" s="38">
        <f t="shared" ref="J30:J35" si="30">2*G30*TAN(I$30*PI()/180)</f>
        <v>322.09546757646649</v>
      </c>
      <c r="K30" s="52">
        <f t="shared" ref="K30:K35" si="31">INT((J30-10)/20)</f>
        <v>15</v>
      </c>
      <c r="L30" s="76">
        <v>12</v>
      </c>
      <c r="M30" s="38">
        <f t="shared" ref="M30:M35" si="32">(2*G30-13)/COS(I$30*PI()/180)+30</f>
        <v>575.68624117637091</v>
      </c>
      <c r="N30" s="68">
        <f t="shared" ref="N30:N35" si="33">(K30+1)*2</f>
        <v>32</v>
      </c>
      <c r="O30" s="55">
        <f t="shared" ref="O30:O35" si="34">M30*N30/100*((L30/100)^2/4*PI()*7850/100)</f>
        <v>163.55275290445141</v>
      </c>
      <c r="P30" s="138">
        <v>40</v>
      </c>
      <c r="Q30" s="38">
        <f t="shared" ref="Q30:Q35" si="35">2*G30*TAN(P$30*PI()/180)</f>
        <v>385.98583034154876</v>
      </c>
      <c r="R30" s="52">
        <f t="shared" ref="R30:R35" si="36">INT((Q30-10)/20)</f>
        <v>18</v>
      </c>
      <c r="S30" s="76">
        <v>12</v>
      </c>
      <c r="T30" s="38">
        <f t="shared" ref="T30:T35" si="37">(2*G30-13)/COS(P$30*PI()/180)+30</f>
        <v>613.51705833152857</v>
      </c>
      <c r="U30" s="68">
        <f t="shared" ref="U30:U35" si="38">(R30+1)*2</f>
        <v>38</v>
      </c>
      <c r="V30" s="55">
        <f t="shared" ref="V30:V35" si="39">T30*U30/100*((S30/100)^2/4*PI()*7850/100)</f>
        <v>206.98185233890237</v>
      </c>
      <c r="W30" s="138">
        <v>45</v>
      </c>
      <c r="X30" s="38">
        <f t="shared" ref="X30:X35" si="40">2*G30*TAN(W$30*PI()/180)</f>
        <v>459.99999999999994</v>
      </c>
      <c r="Y30" s="52">
        <f t="shared" ref="Y30:Y35" si="41">INT((X30-10)/20)</f>
        <v>22</v>
      </c>
      <c r="Z30" s="76">
        <v>12</v>
      </c>
      <c r="AA30" s="38">
        <f t="shared" ref="AA30:AA35" si="42">(2*G30-13)/COS(W$30*PI()/180)+30</f>
        <v>662.15346238077348</v>
      </c>
      <c r="AB30" s="68">
        <f t="shared" ref="AB30:AB35" si="43">(Y30+1)*2</f>
        <v>46</v>
      </c>
      <c r="AC30" s="55">
        <f t="shared" ref="AC30:AC35" si="44">AA30*AB30/100*((Z30/100)^2/4*PI()*7850/100)</f>
        <v>270.41981801957098</v>
      </c>
    </row>
    <row r="31" spans="3:29" ht="30" customHeight="1" x14ac:dyDescent="0.15">
      <c r="C31" s="171"/>
      <c r="D31" s="172"/>
      <c r="E31" s="172"/>
      <c r="F31" s="82" t="s">
        <v>69</v>
      </c>
      <c r="G31" s="83">
        <v>240</v>
      </c>
      <c r="H31" s="87"/>
      <c r="I31" s="173"/>
      <c r="J31" s="38">
        <f t="shared" si="30"/>
        <v>336.09961834066064</v>
      </c>
      <c r="K31" s="52">
        <f t="shared" si="31"/>
        <v>16</v>
      </c>
      <c r="L31" s="76">
        <v>12</v>
      </c>
      <c r="M31" s="38">
        <f t="shared" si="32"/>
        <v>600.10173295159996</v>
      </c>
      <c r="N31" s="68">
        <f t="shared" si="33"/>
        <v>34</v>
      </c>
      <c r="O31" s="55">
        <f t="shared" si="34"/>
        <v>181.14478189857039</v>
      </c>
      <c r="P31" s="173"/>
      <c r="Q31" s="38">
        <f t="shared" si="35"/>
        <v>402.76782296509435</v>
      </c>
      <c r="R31" s="52">
        <f t="shared" si="36"/>
        <v>19</v>
      </c>
      <c r="S31" s="76">
        <v>12</v>
      </c>
      <c r="T31" s="38">
        <f t="shared" si="37"/>
        <v>639.62520411817411</v>
      </c>
      <c r="U31" s="68">
        <f t="shared" si="38"/>
        <v>40</v>
      </c>
      <c r="V31" s="55">
        <f t="shared" si="39"/>
        <v>227.14730585455598</v>
      </c>
      <c r="W31" s="173"/>
      <c r="X31" s="38">
        <f t="shared" si="40"/>
        <v>479.99999999999994</v>
      </c>
      <c r="Y31" s="52">
        <f t="shared" si="41"/>
        <v>23</v>
      </c>
      <c r="Z31" s="76">
        <v>12</v>
      </c>
      <c r="AA31" s="38">
        <f t="shared" si="42"/>
        <v>690.43773362823538</v>
      </c>
      <c r="AB31" s="68">
        <f t="shared" si="43"/>
        <v>48</v>
      </c>
      <c r="AC31" s="55">
        <f t="shared" si="44"/>
        <v>294.23056510763234</v>
      </c>
    </row>
    <row r="32" spans="3:29" ht="30" customHeight="1" x14ac:dyDescent="0.15">
      <c r="C32" s="171"/>
      <c r="D32" s="172"/>
      <c r="E32" s="172"/>
      <c r="F32" s="82" t="s">
        <v>34</v>
      </c>
      <c r="G32" s="83">
        <v>250</v>
      </c>
      <c r="H32" s="87"/>
      <c r="I32" s="173"/>
      <c r="J32" s="38">
        <f t="shared" si="30"/>
        <v>350.10376910485485</v>
      </c>
      <c r="K32" s="52">
        <f t="shared" si="31"/>
        <v>17</v>
      </c>
      <c r="L32" s="76">
        <v>12</v>
      </c>
      <c r="M32" s="38">
        <f t="shared" si="32"/>
        <v>624.51722472682911</v>
      </c>
      <c r="N32" s="68">
        <f t="shared" si="33"/>
        <v>36</v>
      </c>
      <c r="O32" s="55">
        <f t="shared" si="34"/>
        <v>199.60386759122949</v>
      </c>
      <c r="P32" s="173"/>
      <c r="Q32" s="38">
        <f t="shared" si="35"/>
        <v>419.54981558863994</v>
      </c>
      <c r="R32" s="52">
        <f t="shared" si="36"/>
        <v>20</v>
      </c>
      <c r="S32" s="76">
        <v>12</v>
      </c>
      <c r="T32" s="38">
        <f t="shared" si="37"/>
        <v>665.73334990481965</v>
      </c>
      <c r="U32" s="68">
        <f t="shared" si="38"/>
        <v>42</v>
      </c>
      <c r="V32" s="55">
        <f t="shared" si="39"/>
        <v>248.23992655157011</v>
      </c>
      <c r="W32" s="173"/>
      <c r="X32" s="38">
        <f t="shared" si="40"/>
        <v>499.99999999999994</v>
      </c>
      <c r="Y32" s="52">
        <f t="shared" si="41"/>
        <v>24</v>
      </c>
      <c r="Z32" s="76">
        <v>12</v>
      </c>
      <c r="AA32" s="38">
        <f t="shared" si="42"/>
        <v>718.72200487569728</v>
      </c>
      <c r="AB32" s="68">
        <f t="shared" si="43"/>
        <v>50</v>
      </c>
      <c r="AC32" s="55">
        <f t="shared" si="44"/>
        <v>319.04575917035254</v>
      </c>
    </row>
    <row r="33" spans="3:29" ht="30" customHeight="1" x14ac:dyDescent="0.15">
      <c r="C33" s="171"/>
      <c r="D33" s="172"/>
      <c r="E33" s="172"/>
      <c r="F33" s="82" t="s">
        <v>78</v>
      </c>
      <c r="G33" s="83">
        <v>260</v>
      </c>
      <c r="H33" s="87"/>
      <c r="I33" s="173"/>
      <c r="J33" s="38">
        <f t="shared" si="30"/>
        <v>364.10791986904906</v>
      </c>
      <c r="K33" s="52">
        <f t="shared" si="31"/>
        <v>17</v>
      </c>
      <c r="L33" s="76">
        <v>12</v>
      </c>
      <c r="M33" s="38">
        <f t="shared" si="32"/>
        <v>648.93271650205827</v>
      </c>
      <c r="N33" s="68">
        <f t="shared" si="33"/>
        <v>36</v>
      </c>
      <c r="O33" s="55">
        <f t="shared" si="34"/>
        <v>207.40737787809033</v>
      </c>
      <c r="P33" s="173"/>
      <c r="Q33" s="38">
        <f t="shared" si="35"/>
        <v>436.33180821218554</v>
      </c>
      <c r="R33" s="52">
        <f t="shared" si="36"/>
        <v>21</v>
      </c>
      <c r="S33" s="76">
        <v>12</v>
      </c>
      <c r="T33" s="38">
        <f t="shared" si="37"/>
        <v>691.8414956914653</v>
      </c>
      <c r="U33" s="68">
        <f t="shared" si="38"/>
        <v>44</v>
      </c>
      <c r="V33" s="55">
        <f t="shared" si="39"/>
        <v>270.25971442994495</v>
      </c>
      <c r="W33" s="173"/>
      <c r="X33" s="38">
        <f t="shared" si="40"/>
        <v>519.99999999999989</v>
      </c>
      <c r="Y33" s="52">
        <f t="shared" si="41"/>
        <v>25</v>
      </c>
      <c r="Z33" s="76">
        <v>12</v>
      </c>
      <c r="AA33" s="38">
        <f t="shared" si="42"/>
        <v>747.00627612315918</v>
      </c>
      <c r="AB33" s="68">
        <f t="shared" si="43"/>
        <v>52</v>
      </c>
      <c r="AC33" s="55">
        <f t="shared" si="44"/>
        <v>344.86540020773168</v>
      </c>
    </row>
    <row r="34" spans="3:29" ht="30" customHeight="1" x14ac:dyDescent="0.15">
      <c r="C34" s="171"/>
      <c r="D34" s="172"/>
      <c r="E34" s="172"/>
      <c r="F34" s="82" t="s">
        <v>38</v>
      </c>
      <c r="G34" s="83">
        <v>270</v>
      </c>
      <c r="H34" s="87"/>
      <c r="I34" s="173"/>
      <c r="J34" s="38">
        <f t="shared" si="30"/>
        <v>378.11207063324326</v>
      </c>
      <c r="K34" s="52">
        <f t="shared" si="31"/>
        <v>18</v>
      </c>
      <c r="L34" s="76">
        <v>12</v>
      </c>
      <c r="M34" s="38">
        <f t="shared" si="32"/>
        <v>673.34820827728731</v>
      </c>
      <c r="N34" s="68">
        <f t="shared" si="33"/>
        <v>38</v>
      </c>
      <c r="O34" s="55">
        <f t="shared" si="34"/>
        <v>227.16704861855951</v>
      </c>
      <c r="P34" s="173"/>
      <c r="Q34" s="38">
        <f t="shared" si="35"/>
        <v>453.11380083573118</v>
      </c>
      <c r="R34" s="52">
        <f t="shared" si="36"/>
        <v>22</v>
      </c>
      <c r="S34" s="76">
        <v>12</v>
      </c>
      <c r="T34" s="38">
        <f t="shared" si="37"/>
        <v>717.94964147811083</v>
      </c>
      <c r="U34" s="68">
        <f t="shared" si="38"/>
        <v>46</v>
      </c>
      <c r="V34" s="55">
        <f t="shared" si="39"/>
        <v>293.20666948968034</v>
      </c>
      <c r="W34" s="173"/>
      <c r="X34" s="38">
        <f t="shared" si="40"/>
        <v>539.99999999999989</v>
      </c>
      <c r="Y34" s="52">
        <f t="shared" si="41"/>
        <v>26</v>
      </c>
      <c r="Z34" s="76">
        <v>12</v>
      </c>
      <c r="AA34" s="38">
        <f t="shared" si="42"/>
        <v>775.29054737062108</v>
      </c>
      <c r="AB34" s="68">
        <f t="shared" si="43"/>
        <v>54</v>
      </c>
      <c r="AC34" s="55">
        <f t="shared" si="44"/>
        <v>371.68948821976954</v>
      </c>
    </row>
    <row r="35" spans="3:29" ht="30" customHeight="1" thickBot="1" x14ac:dyDescent="0.2">
      <c r="C35" s="135"/>
      <c r="D35" s="137"/>
      <c r="E35" s="137"/>
      <c r="F35" s="72" t="s">
        <v>39</v>
      </c>
      <c r="G35" s="69">
        <v>290</v>
      </c>
      <c r="H35" s="84"/>
      <c r="I35" s="139"/>
      <c r="J35" s="38">
        <f t="shared" si="30"/>
        <v>406.12037216163162</v>
      </c>
      <c r="K35" s="52">
        <f t="shared" si="31"/>
        <v>19</v>
      </c>
      <c r="L35" s="76">
        <v>12</v>
      </c>
      <c r="M35" s="38">
        <f t="shared" si="32"/>
        <v>722.17919182774563</v>
      </c>
      <c r="N35" s="68">
        <f t="shared" si="33"/>
        <v>40</v>
      </c>
      <c r="O35" s="55">
        <f t="shared" si="34"/>
        <v>256.4643430429698</v>
      </c>
      <c r="P35" s="139"/>
      <c r="Q35" s="38">
        <f t="shared" si="35"/>
        <v>486.67778608282237</v>
      </c>
      <c r="R35" s="52">
        <f t="shared" si="36"/>
        <v>23</v>
      </c>
      <c r="S35" s="76">
        <v>12</v>
      </c>
      <c r="T35" s="38">
        <f t="shared" si="37"/>
        <v>770.16593305140202</v>
      </c>
      <c r="U35" s="68">
        <f t="shared" si="38"/>
        <v>48</v>
      </c>
      <c r="V35" s="55">
        <f t="shared" si="39"/>
        <v>328.20679790710369</v>
      </c>
      <c r="W35" s="139"/>
      <c r="X35" s="38">
        <f t="shared" si="40"/>
        <v>579.99999999999989</v>
      </c>
      <c r="Y35" s="52">
        <f t="shared" si="41"/>
        <v>28</v>
      </c>
      <c r="Z35" s="76">
        <v>12</v>
      </c>
      <c r="AA35" s="38">
        <f t="shared" si="42"/>
        <v>831.85908986554489</v>
      </c>
      <c r="AB35" s="68">
        <f t="shared" si="43"/>
        <v>58</v>
      </c>
      <c r="AC35" s="55">
        <f t="shared" si="44"/>
        <v>428.35100516782188</v>
      </c>
    </row>
  </sheetData>
  <mergeCells count="106"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P15:V15"/>
    <mergeCell ref="W15:AC15"/>
    <mergeCell ref="I16:K16"/>
    <mergeCell ref="L16:O16"/>
    <mergeCell ref="P16:R16"/>
    <mergeCell ref="S16:V16"/>
    <mergeCell ref="W16:Y16"/>
    <mergeCell ref="Z16:AC16"/>
    <mergeCell ref="K17:K18"/>
    <mergeCell ref="L17:O17"/>
    <mergeCell ref="P17:P18"/>
    <mergeCell ref="Q17:Q18"/>
    <mergeCell ref="R17:R18"/>
    <mergeCell ref="S17:V17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P26:V26"/>
    <mergeCell ref="W26:AC26"/>
    <mergeCell ref="I27:K27"/>
    <mergeCell ref="L27:O27"/>
    <mergeCell ref="P27:R27"/>
    <mergeCell ref="S27:V27"/>
    <mergeCell ref="W27:Y27"/>
    <mergeCell ref="Z27:AC27"/>
    <mergeCell ref="K28:K29"/>
    <mergeCell ref="L28:O28"/>
    <mergeCell ref="P28:P29"/>
    <mergeCell ref="Q28:Q29"/>
    <mergeCell ref="R28:R29"/>
    <mergeCell ref="S28:V28"/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2021-12-15T09:16:23Z</dcterms:modified>
</cp:coreProperties>
</file>