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C39" i="7" s="1"/>
  <c r="AA40" i="7"/>
  <c r="AA41" i="7"/>
  <c r="AA42" i="7"/>
  <c r="AA43" i="7"/>
  <c r="AC43" i="7" s="1"/>
  <c r="AA44" i="7"/>
  <c r="AA45" i="7"/>
  <c r="AC45" i="7" s="1"/>
  <c r="AB45" i="7"/>
  <c r="AA46" i="7"/>
  <c r="AA37" i="7"/>
  <c r="AA35" i="17"/>
  <c r="AA36" i="17"/>
  <c r="AA37" i="17"/>
  <c r="X35" i="17"/>
  <c r="Y35" i="17" s="1"/>
  <c r="AB35" i="17" s="1"/>
  <c r="X36" i="17"/>
  <c r="Y36" i="17"/>
  <c r="AB36" i="17" s="1"/>
  <c r="X37" i="17"/>
  <c r="Y37" i="17" s="1"/>
  <c r="AB37" i="17" s="1"/>
  <c r="T35" i="17"/>
  <c r="T36" i="17"/>
  <c r="T37" i="17"/>
  <c r="V37" i="17" s="1"/>
  <c r="U37" i="17"/>
  <c r="Q35" i="17"/>
  <c r="R35" i="17" s="1"/>
  <c r="U35" i="17" s="1"/>
  <c r="Q36" i="17"/>
  <c r="R36" i="17" s="1"/>
  <c r="U36" i="17" s="1"/>
  <c r="Q37" i="17"/>
  <c r="R37" i="17"/>
  <c r="M35" i="17"/>
  <c r="N35" i="17"/>
  <c r="O35" i="17"/>
  <c r="M36" i="17"/>
  <c r="M37" i="17"/>
  <c r="O37" i="17" s="1"/>
  <c r="J35" i="17"/>
  <c r="K35" i="17"/>
  <c r="J36" i="17"/>
  <c r="K36" i="17"/>
  <c r="N36" i="17" s="1"/>
  <c r="O36" i="17" s="1"/>
  <c r="J37" i="17"/>
  <c r="K37" i="17"/>
  <c r="N37" i="17" s="1"/>
  <c r="AA23" i="17"/>
  <c r="AA24" i="17"/>
  <c r="AA25" i="17"/>
  <c r="X23" i="17"/>
  <c r="Y23" i="17" s="1"/>
  <c r="AB23" i="17" s="1"/>
  <c r="X24" i="17"/>
  <c r="Y24" i="17" s="1"/>
  <c r="AB24" i="17" s="1"/>
  <c r="X25" i="17"/>
  <c r="Y25" i="17"/>
  <c r="AB25" i="17" s="1"/>
  <c r="AC25" i="17" s="1"/>
  <c r="T23" i="17"/>
  <c r="V23" i="17" s="1"/>
  <c r="T24" i="17"/>
  <c r="T25" i="17"/>
  <c r="Q23" i="17"/>
  <c r="R23" i="17" s="1"/>
  <c r="U23" i="17" s="1"/>
  <c r="Q24" i="17"/>
  <c r="R24" i="17"/>
  <c r="U24" i="17" s="1"/>
  <c r="V24" i="17" s="1"/>
  <c r="Q25" i="17"/>
  <c r="R25" i="17" s="1"/>
  <c r="U25" i="17" s="1"/>
  <c r="M23" i="17"/>
  <c r="M24" i="17"/>
  <c r="O24" i="17" s="1"/>
  <c r="M25" i="17"/>
  <c r="O25" i="17" s="1"/>
  <c r="N25" i="17"/>
  <c r="J23" i="17"/>
  <c r="K23" i="17" s="1"/>
  <c r="N23" i="17" s="1"/>
  <c r="O23" i="17" s="1"/>
  <c r="J24" i="17"/>
  <c r="K24" i="17" s="1"/>
  <c r="N24" i="17" s="1"/>
  <c r="J25" i="17"/>
  <c r="K25" i="17"/>
  <c r="AA11" i="17"/>
  <c r="AB11" i="17"/>
  <c r="AC11" i="17"/>
  <c r="AA12" i="17"/>
  <c r="AC12" i="17" s="1"/>
  <c r="AA13" i="17"/>
  <c r="AC13" i="17" s="1"/>
  <c r="X11" i="17"/>
  <c r="Y11" i="17"/>
  <c r="X12" i="17"/>
  <c r="Y12" i="17"/>
  <c r="AB12" i="17" s="1"/>
  <c r="X13" i="17"/>
  <c r="Y13" i="17"/>
  <c r="AB13" i="17" s="1"/>
  <c r="T11" i="17"/>
  <c r="V11" i="17" s="1"/>
  <c r="T12" i="17"/>
  <c r="T13" i="17"/>
  <c r="Q11" i="17"/>
  <c r="R11" i="17" s="1"/>
  <c r="U11" i="17" s="1"/>
  <c r="Q12" i="17"/>
  <c r="R12" i="17" s="1"/>
  <c r="U12" i="17" s="1"/>
  <c r="Q13" i="17"/>
  <c r="R13" i="17"/>
  <c r="U13" i="17" s="1"/>
  <c r="V13" i="17" s="1"/>
  <c r="M11" i="17"/>
  <c r="O11" i="17" s="1"/>
  <c r="M12" i="17"/>
  <c r="M13" i="17"/>
  <c r="O13" i="17" s="1"/>
  <c r="J11" i="17"/>
  <c r="K11" i="17" s="1"/>
  <c r="N11" i="17" s="1"/>
  <c r="J12" i="17"/>
  <c r="K12" i="17"/>
  <c r="N12" i="17" s="1"/>
  <c r="O12" i="17" s="1"/>
  <c r="J13" i="17"/>
  <c r="K13" i="17" s="1"/>
  <c r="N13" i="17" s="1"/>
  <c r="AA42" i="15"/>
  <c r="AA43" i="15"/>
  <c r="X42" i="15"/>
  <c r="Y42" i="15" s="1"/>
  <c r="AB42" i="15" s="1"/>
  <c r="X43" i="15"/>
  <c r="Y43" i="15" s="1"/>
  <c r="AB43" i="15" s="1"/>
  <c r="AC43" i="15" s="1"/>
  <c r="T42" i="15"/>
  <c r="V42" i="15" s="1"/>
  <c r="T43" i="15"/>
  <c r="Q42" i="15"/>
  <c r="R42" i="15" s="1"/>
  <c r="U42" i="15" s="1"/>
  <c r="Q43" i="15"/>
  <c r="R43" i="15"/>
  <c r="U43" i="15" s="1"/>
  <c r="V43" i="15" s="1"/>
  <c r="M42" i="15"/>
  <c r="M43" i="15"/>
  <c r="J42" i="15"/>
  <c r="K42" i="15"/>
  <c r="N42" i="15" s="1"/>
  <c r="O42" i="15" s="1"/>
  <c r="J43" i="15"/>
  <c r="K43" i="15" s="1"/>
  <c r="N43" i="15" s="1"/>
  <c r="O43" i="15" s="1"/>
  <c r="AA28" i="15"/>
  <c r="AA29" i="15"/>
  <c r="AC29" i="15" s="1"/>
  <c r="X28" i="15"/>
  <c r="Y28" i="15"/>
  <c r="AB28" i="15" s="1"/>
  <c r="X29" i="15"/>
  <c r="Y29" i="15" s="1"/>
  <c r="AB29" i="15" s="1"/>
  <c r="T28" i="15"/>
  <c r="T29" i="15"/>
  <c r="V29" i="15" s="1"/>
  <c r="Q28" i="15"/>
  <c r="R28" i="15"/>
  <c r="U28" i="15" s="1"/>
  <c r="V28" i="15" s="1"/>
  <c r="Q29" i="15"/>
  <c r="R29" i="15"/>
  <c r="U29" i="15"/>
  <c r="M28" i="15"/>
  <c r="M29" i="15"/>
  <c r="O29" i="15" s="1"/>
  <c r="J28" i="15"/>
  <c r="K28" i="15" s="1"/>
  <c r="N28" i="15" s="1"/>
  <c r="O28" i="15" s="1"/>
  <c r="J29" i="15"/>
  <c r="K29" i="15"/>
  <c r="N29" i="15" s="1"/>
  <c r="AA14" i="15"/>
  <c r="AA15" i="15"/>
  <c r="X14" i="15"/>
  <c r="Y14" i="15"/>
  <c r="AB14" i="15"/>
  <c r="AC14" i="15" s="1"/>
  <c r="X15" i="15"/>
  <c r="Y15" i="15"/>
  <c r="AB15" i="15" s="1"/>
  <c r="T14" i="15"/>
  <c r="T15" i="15"/>
  <c r="Q14" i="15"/>
  <c r="R14" i="15" s="1"/>
  <c r="U14" i="15" s="1"/>
  <c r="Q15" i="15"/>
  <c r="R15" i="15"/>
  <c r="U15" i="15" s="1"/>
  <c r="V15" i="15" s="1"/>
  <c r="M14" i="15"/>
  <c r="M15" i="15"/>
  <c r="J14" i="15"/>
  <c r="K14" i="15" s="1"/>
  <c r="N14" i="15" s="1"/>
  <c r="O14" i="15" s="1"/>
  <c r="J15" i="15"/>
  <c r="K15" i="15" s="1"/>
  <c r="N15" i="15" s="1"/>
  <c r="O15" i="15" s="1"/>
  <c r="AA38" i="15"/>
  <c r="AA39" i="15"/>
  <c r="AC39" i="15" s="1"/>
  <c r="AA40" i="15"/>
  <c r="AA41" i="15"/>
  <c r="AA44" i="15"/>
  <c r="AC44" i="15" s="1"/>
  <c r="X38" i="15"/>
  <c r="Y38" i="15"/>
  <c r="AB38" i="15"/>
  <c r="AC38" i="15" s="1"/>
  <c r="X39" i="15"/>
  <c r="Y39" i="15" s="1"/>
  <c r="AB39" i="15" s="1"/>
  <c r="X40" i="15"/>
  <c r="Y40" i="15"/>
  <c r="AB40" i="15" s="1"/>
  <c r="AC40" i="15" s="1"/>
  <c r="X41" i="15"/>
  <c r="Y41" i="15" s="1"/>
  <c r="AB41" i="15" s="1"/>
  <c r="AC41" i="15" s="1"/>
  <c r="X44" i="15"/>
  <c r="Y44" i="15" s="1"/>
  <c r="AB44" i="15" s="1"/>
  <c r="T38" i="15"/>
  <c r="T39" i="15"/>
  <c r="T40" i="15"/>
  <c r="T41" i="15"/>
  <c r="V41" i="15" s="1"/>
  <c r="T44" i="15"/>
  <c r="V44" i="15" s="1"/>
  <c r="Q38" i="15"/>
  <c r="R38" i="15" s="1"/>
  <c r="U38" i="15" s="1"/>
  <c r="V38" i="15" s="1"/>
  <c r="Q39" i="15"/>
  <c r="R39" i="15" s="1"/>
  <c r="U39" i="15" s="1"/>
  <c r="Q40" i="15"/>
  <c r="R40" i="15"/>
  <c r="U40" i="15"/>
  <c r="Q41" i="15"/>
  <c r="R41" i="15"/>
  <c r="U41" i="15" s="1"/>
  <c r="Q44" i="15"/>
  <c r="R44" i="15"/>
  <c r="U44" i="15" s="1"/>
  <c r="M38" i="15"/>
  <c r="M39" i="15"/>
  <c r="M40" i="15"/>
  <c r="M41" i="15"/>
  <c r="M44" i="15"/>
  <c r="J38" i="15"/>
  <c r="K38" i="15" s="1"/>
  <c r="N38" i="15" s="1"/>
  <c r="O38" i="15" s="1"/>
  <c r="J39" i="15"/>
  <c r="K39" i="15" s="1"/>
  <c r="N39" i="15" s="1"/>
  <c r="O39" i="15" s="1"/>
  <c r="J40" i="15"/>
  <c r="K40" i="15"/>
  <c r="N40" i="15"/>
  <c r="O40" i="15" s="1"/>
  <c r="J41" i="15"/>
  <c r="K41" i="15" s="1"/>
  <c r="N41" i="15" s="1"/>
  <c r="O41" i="15" s="1"/>
  <c r="J44" i="15"/>
  <c r="K44" i="15"/>
  <c r="N44" i="15" s="1"/>
  <c r="O44" i="15" s="1"/>
  <c r="AA24" i="15"/>
  <c r="AC24" i="15" s="1"/>
  <c r="AA25" i="15"/>
  <c r="AC25" i="15" s="1"/>
  <c r="AA26" i="15"/>
  <c r="AA27" i="15"/>
  <c r="AA30" i="15"/>
  <c r="X24" i="15"/>
  <c r="Y24" i="15" s="1"/>
  <c r="AB24" i="15" s="1"/>
  <c r="X25" i="15"/>
  <c r="Y25" i="15" s="1"/>
  <c r="AB25" i="15" s="1"/>
  <c r="X26" i="15"/>
  <c r="Y26" i="15"/>
  <c r="AB26" i="15"/>
  <c r="AC26" i="15" s="1"/>
  <c r="X27" i="15"/>
  <c r="Y27" i="15"/>
  <c r="AB27" i="15" s="1"/>
  <c r="X30" i="15"/>
  <c r="Y30" i="15"/>
  <c r="AB30" i="15" s="1"/>
  <c r="T24" i="15"/>
  <c r="T25" i="15"/>
  <c r="T26" i="15"/>
  <c r="T27" i="15"/>
  <c r="T30" i="15"/>
  <c r="Q24" i="15"/>
  <c r="R24" i="15"/>
  <c r="U24" i="15" s="1"/>
  <c r="V24" i="15" s="1"/>
  <c r="Q25" i="15"/>
  <c r="R25" i="15" s="1"/>
  <c r="U25" i="15" s="1"/>
  <c r="V25" i="15" s="1"/>
  <c r="Q26" i="15"/>
  <c r="R26" i="15" s="1"/>
  <c r="U26" i="15" s="1"/>
  <c r="V26" i="15" s="1"/>
  <c r="Q27" i="15"/>
  <c r="R27" i="15" s="1"/>
  <c r="U27" i="15" s="1"/>
  <c r="V27" i="15" s="1"/>
  <c r="Q30" i="15"/>
  <c r="R30" i="15" s="1"/>
  <c r="U30" i="15" s="1"/>
  <c r="M24" i="15"/>
  <c r="M25" i="15"/>
  <c r="M26" i="15"/>
  <c r="M27" i="15"/>
  <c r="M30" i="15"/>
  <c r="J24" i="15"/>
  <c r="K24" i="15" s="1"/>
  <c r="N24" i="15" s="1"/>
  <c r="O24" i="15" s="1"/>
  <c r="J25" i="15"/>
  <c r="K25" i="15" s="1"/>
  <c r="N25" i="15" s="1"/>
  <c r="O25" i="15" s="1"/>
  <c r="J26" i="15"/>
  <c r="K26" i="15"/>
  <c r="N26" i="15" s="1"/>
  <c r="O26" i="15" s="1"/>
  <c r="J27" i="15"/>
  <c r="K27" i="15" s="1"/>
  <c r="N27" i="15" s="1"/>
  <c r="J30" i="15"/>
  <c r="K30" i="15" s="1"/>
  <c r="N30" i="15" s="1"/>
  <c r="AA10" i="15"/>
  <c r="AA11" i="15"/>
  <c r="AA12" i="15"/>
  <c r="AA13" i="15"/>
  <c r="AA16" i="15"/>
  <c r="X10" i="15"/>
  <c r="Y10" i="15"/>
  <c r="AB10" i="15"/>
  <c r="AC10" i="15" s="1"/>
  <c r="X11" i="15"/>
  <c r="Y11" i="15" s="1"/>
  <c r="AB11" i="15" s="1"/>
  <c r="AC11" i="15" s="1"/>
  <c r="X12" i="15"/>
  <c r="Y12" i="15"/>
  <c r="AB12" i="15" s="1"/>
  <c r="AC12" i="15" s="1"/>
  <c r="X13" i="15"/>
  <c r="Y13" i="15" s="1"/>
  <c r="AB13" i="15" s="1"/>
  <c r="AC13" i="15" s="1"/>
  <c r="X16" i="15"/>
  <c r="Y16" i="15"/>
  <c r="AB16" i="15" s="1"/>
  <c r="AC16" i="15" s="1"/>
  <c r="T10" i="15"/>
  <c r="T11" i="15"/>
  <c r="T12" i="15"/>
  <c r="T13" i="15"/>
  <c r="T16" i="15"/>
  <c r="Q10" i="15"/>
  <c r="R10" i="15"/>
  <c r="U10" i="15" s="1"/>
  <c r="V10" i="15" s="1"/>
  <c r="Q11" i="15"/>
  <c r="R11" i="15"/>
  <c r="U11" i="15"/>
  <c r="V11" i="15" s="1"/>
  <c r="Q12" i="15"/>
  <c r="R12" i="15" s="1"/>
  <c r="U12" i="15" s="1"/>
  <c r="Q13" i="15"/>
  <c r="R13" i="15" s="1"/>
  <c r="U13" i="15" s="1"/>
  <c r="Q16" i="15"/>
  <c r="R16" i="15" s="1"/>
  <c r="U16" i="15" s="1"/>
  <c r="V16" i="15" s="1"/>
  <c r="M10" i="15"/>
  <c r="M11" i="15"/>
  <c r="M12" i="15"/>
  <c r="M13" i="15"/>
  <c r="M16" i="15"/>
  <c r="J10" i="15"/>
  <c r="K10" i="15"/>
  <c r="N10" i="15"/>
  <c r="O10" i="15" s="1"/>
  <c r="J11" i="15"/>
  <c r="K11" i="15" s="1"/>
  <c r="N11" i="15" s="1"/>
  <c r="O11" i="15" s="1"/>
  <c r="J12" i="15"/>
  <c r="K12" i="15"/>
  <c r="N12" i="15"/>
  <c r="O12" i="15"/>
  <c r="J13" i="15"/>
  <c r="K13" i="15" s="1"/>
  <c r="N13" i="15" s="1"/>
  <c r="O13" i="15" s="1"/>
  <c r="J16" i="15"/>
  <c r="K16" i="15" s="1"/>
  <c r="N16" i="15" s="1"/>
  <c r="O16" i="15" s="1"/>
  <c r="AA33" i="17"/>
  <c r="AA34" i="17"/>
  <c r="AA38" i="17"/>
  <c r="AA32" i="17"/>
  <c r="AC32" i="17" s="1"/>
  <c r="T33" i="17"/>
  <c r="V33" i="17"/>
  <c r="T34" i="17"/>
  <c r="T38" i="17"/>
  <c r="V38" i="17" s="1"/>
  <c r="T32" i="17"/>
  <c r="V32" i="17" s="1"/>
  <c r="M33" i="17"/>
  <c r="M34" i="17"/>
  <c r="M38" i="17"/>
  <c r="M32" i="17"/>
  <c r="AA21" i="17"/>
  <c r="AA22" i="17"/>
  <c r="AA26" i="17"/>
  <c r="AC26" i="17" s="1"/>
  <c r="AA20" i="17"/>
  <c r="T21" i="17"/>
  <c r="T22" i="17"/>
  <c r="T26" i="17"/>
  <c r="T20" i="17"/>
  <c r="V20" i="17" s="1"/>
  <c r="M21" i="17"/>
  <c r="O21" i="17" s="1"/>
  <c r="M22" i="17"/>
  <c r="M26" i="17"/>
  <c r="M20" i="17"/>
  <c r="AA9" i="17"/>
  <c r="AA10" i="17"/>
  <c r="AA14" i="17"/>
  <c r="AA8" i="17"/>
  <c r="AC8" i="17" s="1"/>
  <c r="T9" i="17"/>
  <c r="T10" i="17"/>
  <c r="T14" i="17"/>
  <c r="V14" i="17" s="1"/>
  <c r="T8" i="17"/>
  <c r="M9" i="17"/>
  <c r="M10" i="17"/>
  <c r="M14" i="17"/>
  <c r="O14" i="17" s="1"/>
  <c r="M8" i="17"/>
  <c r="X38" i="17"/>
  <c r="Y38" i="17" s="1"/>
  <c r="AB38" i="17" s="1"/>
  <c r="AC38" i="17" s="1"/>
  <c r="Q38" i="17"/>
  <c r="R38" i="17" s="1"/>
  <c r="U38" i="17" s="1"/>
  <c r="J38" i="17"/>
  <c r="K38" i="17"/>
  <c r="N38" i="17"/>
  <c r="O38" i="17"/>
  <c r="X34" i="17"/>
  <c r="Y34" i="17" s="1"/>
  <c r="AB34" i="17" s="1"/>
  <c r="AC34" i="17" s="1"/>
  <c r="Q34" i="17"/>
  <c r="R34" i="17" s="1"/>
  <c r="U34" i="17" s="1"/>
  <c r="J34" i="17"/>
  <c r="K34" i="17"/>
  <c r="N34" i="17"/>
  <c r="O34" i="17"/>
  <c r="X33" i="17"/>
  <c r="Y33" i="17" s="1"/>
  <c r="AB33" i="17" s="1"/>
  <c r="AC33" i="17" s="1"/>
  <c r="Q33" i="17"/>
  <c r="R33" i="17"/>
  <c r="U33" i="17"/>
  <c r="J33" i="17"/>
  <c r="K33" i="17" s="1"/>
  <c r="N33" i="17" s="1"/>
  <c r="X32" i="17"/>
  <c r="Y32" i="17"/>
  <c r="AB32" i="17"/>
  <c r="Q32" i="17"/>
  <c r="R32" i="17"/>
  <c r="U32" i="17"/>
  <c r="J32" i="17"/>
  <c r="K32" i="17" s="1"/>
  <c r="N32" i="17" s="1"/>
  <c r="O32" i="17" s="1"/>
  <c r="X26" i="17"/>
  <c r="Y26" i="17"/>
  <c r="AB26" i="17"/>
  <c r="Q26" i="17"/>
  <c r="R26" i="17" s="1"/>
  <c r="U26" i="17" s="1"/>
  <c r="V26" i="17" s="1"/>
  <c r="J26" i="17"/>
  <c r="K26" i="17"/>
  <c r="N26" i="17"/>
  <c r="O26" i="17" s="1"/>
  <c r="X22" i="17"/>
  <c r="Y22" i="17" s="1"/>
  <c r="AB22" i="17" s="1"/>
  <c r="AC22" i="17" s="1"/>
  <c r="Q22" i="17"/>
  <c r="R22" i="17"/>
  <c r="U22" i="17"/>
  <c r="J22" i="17"/>
  <c r="K22" i="17" s="1"/>
  <c r="N22" i="17" s="1"/>
  <c r="O22" i="17" s="1"/>
  <c r="X21" i="17"/>
  <c r="Y21" i="17"/>
  <c r="AB21" i="17"/>
  <c r="Q21" i="17"/>
  <c r="R21" i="17" s="1"/>
  <c r="U21" i="17" s="1"/>
  <c r="V21" i="17" s="1"/>
  <c r="J21" i="17"/>
  <c r="K21" i="17"/>
  <c r="N21" i="17"/>
  <c r="X20" i="17"/>
  <c r="Y20" i="17"/>
  <c r="AB20" i="17"/>
  <c r="AC20" i="17"/>
  <c r="Q20" i="17"/>
  <c r="R20" i="17" s="1"/>
  <c r="U20" i="17" s="1"/>
  <c r="J20" i="17"/>
  <c r="K20" i="17"/>
  <c r="N20" i="17"/>
  <c r="O20" i="17" s="1"/>
  <c r="X14" i="17"/>
  <c r="Y14" i="17" s="1"/>
  <c r="AB14" i="17" s="1"/>
  <c r="AC14" i="17" s="1"/>
  <c r="Q14" i="17"/>
  <c r="R14" i="17" s="1"/>
  <c r="U14" i="17" s="1"/>
  <c r="J14" i="17"/>
  <c r="K14" i="17"/>
  <c r="N14" i="17"/>
  <c r="X10" i="17"/>
  <c r="Y10" i="17" s="1"/>
  <c r="AB10" i="17" s="1"/>
  <c r="AC10" i="17" s="1"/>
  <c r="Q10" i="17"/>
  <c r="R10" i="17"/>
  <c r="U10" i="17"/>
  <c r="V10" i="17" s="1"/>
  <c r="J10" i="17"/>
  <c r="K10" i="17"/>
  <c r="N10" i="17"/>
  <c r="O10" i="17"/>
  <c r="X9" i="17"/>
  <c r="Y9" i="17"/>
  <c r="AB9" i="17" s="1"/>
  <c r="Q9" i="17"/>
  <c r="R9" i="17"/>
  <c r="U9" i="17"/>
  <c r="V9" i="17" s="1"/>
  <c r="J9" i="17"/>
  <c r="K9" i="17"/>
  <c r="N9" i="17"/>
  <c r="O9" i="17"/>
  <c r="X8" i="17"/>
  <c r="Y8" i="17"/>
  <c r="AB8" i="17" s="1"/>
  <c r="Q8" i="17"/>
  <c r="R8" i="17"/>
  <c r="U8" i="17"/>
  <c r="V8" i="17" s="1"/>
  <c r="J8" i="17"/>
  <c r="K8" i="17" s="1"/>
  <c r="N8" i="17" s="1"/>
  <c r="AA36" i="15"/>
  <c r="AC36" i="15" s="1"/>
  <c r="AA37" i="15"/>
  <c r="AC37" i="15" s="1"/>
  <c r="X36" i="15"/>
  <c r="Y36" i="15" s="1"/>
  <c r="AB36" i="15" s="1"/>
  <c r="X37" i="15"/>
  <c r="Y37" i="15"/>
  <c r="AB37" i="15"/>
  <c r="T36" i="15"/>
  <c r="T37" i="15"/>
  <c r="Q36" i="15"/>
  <c r="R36" i="15"/>
  <c r="U36" i="15"/>
  <c r="Q37" i="15"/>
  <c r="R37" i="15" s="1"/>
  <c r="U37" i="15" s="1"/>
  <c r="V37" i="15" s="1"/>
  <c r="M36" i="15"/>
  <c r="M37" i="15"/>
  <c r="O37" i="15" s="1"/>
  <c r="J37" i="15"/>
  <c r="K37" i="15" s="1"/>
  <c r="N37" i="15" s="1"/>
  <c r="J36" i="15"/>
  <c r="K36" i="15"/>
  <c r="N36" i="15"/>
  <c r="O36" i="15"/>
  <c r="AA22" i="15"/>
  <c r="X22" i="15"/>
  <c r="Y22" i="15"/>
  <c r="AB22" i="15"/>
  <c r="AC22" i="15"/>
  <c r="T22" i="15"/>
  <c r="V22" i="15" s="1"/>
  <c r="Q22" i="15"/>
  <c r="R22" i="15"/>
  <c r="U22" i="15"/>
  <c r="M22" i="15"/>
  <c r="J22" i="15"/>
  <c r="K22" i="15" s="1"/>
  <c r="N22" i="15" s="1"/>
  <c r="AA23" i="15"/>
  <c r="X23" i="15"/>
  <c r="Y23" i="15" s="1"/>
  <c r="AB23" i="15" s="1"/>
  <c r="T23" i="15"/>
  <c r="V23" i="15" s="1"/>
  <c r="Q23" i="15"/>
  <c r="R23" i="15"/>
  <c r="U23" i="15"/>
  <c r="M23" i="15"/>
  <c r="J23" i="15"/>
  <c r="K23" i="15"/>
  <c r="N23" i="15" s="1"/>
  <c r="O23" i="15" s="1"/>
  <c r="AA9" i="15"/>
  <c r="AA8" i="15"/>
  <c r="X8" i="15"/>
  <c r="Y8" i="15"/>
  <c r="AB8" i="15"/>
  <c r="AC8" i="15"/>
  <c r="X9" i="15"/>
  <c r="Y9" i="15" s="1"/>
  <c r="AB9" i="15" s="1"/>
  <c r="AC9" i="15" s="1"/>
  <c r="T8" i="15"/>
  <c r="T9" i="15"/>
  <c r="V9" i="15" s="1"/>
  <c r="Q8" i="15"/>
  <c r="R8" i="15"/>
  <c r="U8" i="15"/>
  <c r="V8" i="15"/>
  <c r="Q9" i="15"/>
  <c r="R9" i="15" s="1"/>
  <c r="U9" i="15" s="1"/>
  <c r="M9" i="15"/>
  <c r="M8" i="15"/>
  <c r="J8" i="15"/>
  <c r="K8" i="15" s="1"/>
  <c r="N8" i="15" s="1"/>
  <c r="J9" i="15"/>
  <c r="K9" i="15"/>
  <c r="N9" i="15"/>
  <c r="O9" i="15" s="1"/>
  <c r="AM38" i="7"/>
  <c r="AI38" i="7"/>
  <c r="AK38" i="7" s="1"/>
  <c r="AI39" i="7"/>
  <c r="AK39" i="7"/>
  <c r="AI40" i="7"/>
  <c r="AK40" i="7" s="1"/>
  <c r="AI41" i="7"/>
  <c r="AK41" i="7"/>
  <c r="AI42" i="7"/>
  <c r="AK42" i="7"/>
  <c r="AI43" i="7"/>
  <c r="AK43" i="7"/>
  <c r="AI44" i="7"/>
  <c r="AK44" i="7" s="1"/>
  <c r="AI45" i="7"/>
  <c r="AK45" i="7"/>
  <c r="AI46" i="7"/>
  <c r="AK46" i="7" s="1"/>
  <c r="AI37" i="7"/>
  <c r="AK37" i="7"/>
  <c r="AG38" i="7"/>
  <c r="X38" i="7"/>
  <c r="Y38" i="7" s="1"/>
  <c r="S38" i="7"/>
  <c r="U38" i="7" s="1"/>
  <c r="M38" i="7"/>
  <c r="AB38" i="7" s="1"/>
  <c r="AC38" i="7" s="1"/>
  <c r="P38" i="7"/>
  <c r="Q38" i="7" s="1"/>
  <c r="Y43" i="7"/>
  <c r="Y44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AB44" i="7" s="1"/>
  <c r="AC44" i="7" s="1"/>
  <c r="P44" i="7"/>
  <c r="Q44" i="7" s="1"/>
  <c r="AL44" i="7" s="1"/>
  <c r="M46" i="7"/>
  <c r="AB46" i="7" s="1"/>
  <c r="AC46" i="7" s="1"/>
  <c r="P46" i="7"/>
  <c r="Q46" i="7"/>
  <c r="L46" i="7"/>
  <c r="S46" i="7"/>
  <c r="U46" i="7" s="1"/>
  <c r="S40" i="7"/>
  <c r="U40" i="7"/>
  <c r="M40" i="7"/>
  <c r="AB40" i="7" s="1"/>
  <c r="AC40" i="7" s="1"/>
  <c r="P40" i="7"/>
  <c r="Q40" i="7"/>
  <c r="AL40" i="7" s="1"/>
  <c r="M41" i="7"/>
  <c r="AB41" i="7" s="1"/>
  <c r="X43" i="7"/>
  <c r="X44" i="7"/>
  <c r="X45" i="7"/>
  <c r="Y45" i="7"/>
  <c r="X46" i="7"/>
  <c r="Y46" i="7" s="1"/>
  <c r="X39" i="7"/>
  <c r="Y39" i="7"/>
  <c r="X40" i="7"/>
  <c r="Y40" i="7"/>
  <c r="X41" i="7"/>
  <c r="Y41" i="7"/>
  <c r="X42" i="7"/>
  <c r="Y42" i="7" s="1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/>
  <c r="S39" i="7"/>
  <c r="U39" i="7"/>
  <c r="M39" i="7"/>
  <c r="AB39" i="7" s="1"/>
  <c r="M45" i="7"/>
  <c r="L45" i="7"/>
  <c r="S43" i="7"/>
  <c r="U43" i="7"/>
  <c r="M43" i="7"/>
  <c r="AB43" i="7" s="1"/>
  <c r="S42" i="7"/>
  <c r="U42" i="7"/>
  <c r="M37" i="7"/>
  <c r="AB37" i="7" s="1"/>
  <c r="AC37" i="7" s="1"/>
  <c r="P37" i="7"/>
  <c r="Q37" i="7"/>
  <c r="AL37" i="7" s="1"/>
  <c r="AM45" i="7"/>
  <c r="S44" i="7"/>
  <c r="U44" i="7"/>
  <c r="AM44" i="7"/>
  <c r="S45" i="7"/>
  <c r="U45" i="7"/>
  <c r="AM37" i="7"/>
  <c r="S37" i="7"/>
  <c r="U37" i="7"/>
  <c r="M42" i="7"/>
  <c r="L42" i="7" s="1"/>
  <c r="P42" i="7"/>
  <c r="Q42" i="7"/>
  <c r="AM42" i="7"/>
  <c r="L41" i="7"/>
  <c r="P45" i="7"/>
  <c r="Q45" i="7"/>
  <c r="AL45" i="7" s="1"/>
  <c r="P41" i="7"/>
  <c r="Q41" i="7"/>
  <c r="L38" i="7"/>
  <c r="L44" i="7"/>
  <c r="AC21" i="17"/>
  <c r="V22" i="17"/>
  <c r="V40" i="15"/>
  <c r="V36" i="15"/>
  <c r="V14" i="15" l="1"/>
  <c r="AC28" i="15"/>
  <c r="AC24" i="17"/>
  <c r="V39" i="15"/>
  <c r="AC23" i="17"/>
  <c r="AC37" i="17"/>
  <c r="AC42" i="15"/>
  <c r="AC36" i="17"/>
  <c r="O8" i="15"/>
  <c r="AC23" i="15"/>
  <c r="V12" i="17"/>
  <c r="AC35" i="17"/>
  <c r="V25" i="17"/>
  <c r="O22" i="15"/>
  <c r="O8" i="17"/>
  <c r="V30" i="15"/>
  <c r="V13" i="15"/>
  <c r="O30" i="15"/>
  <c r="AC15" i="15"/>
  <c r="AL46" i="7"/>
  <c r="V12" i="15"/>
  <c r="O27" i="15"/>
  <c r="AC30" i="15"/>
  <c r="V36" i="17"/>
  <c r="AC9" i="17"/>
  <c r="O33" i="17"/>
  <c r="AC27" i="15"/>
  <c r="V35" i="17"/>
  <c r="AC41" i="7"/>
  <c r="AL41" i="7" s="1"/>
  <c r="V34" i="17"/>
  <c r="AL38" i="7"/>
  <c r="L40" i="7"/>
  <c r="L43" i="7"/>
  <c r="P43" i="7"/>
  <c r="Q43" i="7" s="1"/>
  <c r="AL43" i="7" s="1"/>
  <c r="P39" i="7"/>
  <c r="Q39" i="7" s="1"/>
  <c r="AL39" i="7" s="1"/>
  <c r="L39" i="7"/>
  <c r="AB42" i="7"/>
  <c r="AC42" i="7" s="1"/>
  <c r="AL42" i="7" s="1"/>
  <c r="L37" i="7"/>
</calcChain>
</file>

<file path=xl/sharedStrings.xml><?xml version="1.0" encoding="utf-8"?>
<sst xmlns="http://schemas.openxmlformats.org/spreadsheetml/2006/main" count="348" uniqueCount="81">
  <si>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</si>
  <si>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</si>
  <si>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</si>
  <si>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</si>
  <si>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</si>
  <si>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</si>
  <si>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</si>
  <si>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</si>
  <si>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</si>
  <si>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</si>
  <si>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</si>
  <si>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</si>
  <si>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</si>
  <si>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</si>
  <si>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</si>
  <si>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</si>
  <si>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</si>
  <si>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</si>
  <si>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</si>
  <si>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</si>
  <si>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</si>
  <si>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</si>
  <si>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</si>
  <si>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</si>
  <si>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</si>
  <si>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</si>
  <si>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</si>
  <si>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</si>
  <si>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</si>
  <si>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</si>
  <si>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</si>
  <si>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</si>
  <si>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</si>
  <si>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</si>
  <si>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</si>
  <si>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</si>
  <si>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</si>
  <si>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</si>
  <si>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</si>
  <si>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</si>
  <si>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</si>
  <si>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</si>
  <si>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</si>
  <si>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</si>
  <si>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</si>
  <si>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</si>
  <si>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</si>
  <si>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</si>
  <si>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</si>
  <si>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</si>
  <si>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</si>
  <si>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</si>
  <si>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</si>
  <si>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</si>
  <si>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</si>
  <si>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</si>
  <si>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</si>
  <si>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</si>
  <si>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</si>
  <si>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</si>
  <si>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</si>
  <si>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</si>
  <si>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</si>
  <si>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</si>
  <si>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</si>
  <si>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</si>
  <si>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</si>
  <si>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</si>
  <si>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</si>
  <si>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每延米整体式基础底板钢筋数量表 (Lo=4.0m)(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</si>
  <si>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斜交涵洞端部N2'钢筋数量表 (Lo=4.0m)(0.5m≤填土高Th≤20.0m)</t>
    <phoneticPr fontId="3" type="noConversion"/>
  </si>
  <si>
    <t>斜交涵洞端部N6'钢筋数量表 (Lo=4.0m)(0.5m≤填土高Th≤20.0m)</t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</si>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</sst>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7" fontId="11" fillId="3" borderId="1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84" fontId="4" fillId="3" borderId="12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22" t="s">
        <v>7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6"/>
      <c r="C2" s="99"/>
      <c r="D2" s="99"/>
      <c r="E2" s="20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6"/>
      <c r="C3" s="147"/>
      <c r="D3" s="123"/>
      <c r="E3" s="123"/>
      <c r="F3" s="101"/>
      <c r="G3" s="128"/>
      <c r="H3" s="129"/>
      <c r="I3" s="129"/>
      <c r="J3" s="130"/>
      <c r="K3" s="131"/>
      <c r="L3" s="132"/>
      <c r="M3" s="132"/>
      <c r="N3" s="125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7"/>
      <c r="AN3" s="17"/>
    </row>
    <row r="4" spans="2:45" ht="20.100000000000001" hidden="1" customHeight="1" x14ac:dyDescent="0.15">
      <c r="B4" s="146"/>
      <c r="C4" s="148"/>
      <c r="D4" s="111"/>
      <c r="E4" s="111"/>
      <c r="F4" s="112"/>
      <c r="G4" s="133"/>
      <c r="H4" s="133"/>
      <c r="I4" s="102"/>
      <c r="J4" s="102"/>
      <c r="K4" s="116"/>
      <c r="L4" s="111"/>
      <c r="M4" s="111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77"/>
      <c r="AI4" s="77"/>
      <c r="AJ4" s="77"/>
      <c r="AK4" s="77"/>
      <c r="AL4" s="111"/>
      <c r="AM4" s="113"/>
      <c r="AN4" s="17"/>
    </row>
    <row r="5" spans="2:45" ht="33" hidden="1" customHeight="1" x14ac:dyDescent="0.15">
      <c r="B5" s="146"/>
      <c r="C5" s="149"/>
      <c r="D5" s="112"/>
      <c r="E5" s="112"/>
      <c r="F5" s="102"/>
      <c r="G5" s="134"/>
      <c r="H5" s="134"/>
      <c r="I5" s="102"/>
      <c r="J5" s="102"/>
      <c r="K5" s="112"/>
      <c r="L5" s="112"/>
      <c r="M5" s="112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78"/>
      <c r="AI5" s="78"/>
      <c r="AJ5" s="78"/>
      <c r="AK5" s="78"/>
      <c r="AL5" s="112"/>
      <c r="AM5" s="114"/>
      <c r="AN5" s="17"/>
    </row>
    <row r="6" spans="2:45" ht="19.5" hidden="1" customHeight="1" x14ac:dyDescent="0.15">
      <c r="B6" s="146"/>
      <c r="C6" s="150"/>
      <c r="D6" s="139"/>
      <c r="E6" s="139"/>
      <c r="F6" s="2"/>
      <c r="G6" s="35"/>
      <c r="H6" s="35"/>
      <c r="I6" s="2"/>
      <c r="J6" s="2"/>
      <c r="K6" s="124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6"/>
      <c r="C7" s="151"/>
      <c r="D7" s="153"/>
      <c r="E7" s="137"/>
      <c r="F7" s="2"/>
      <c r="G7" s="35"/>
      <c r="H7" s="35"/>
      <c r="I7" s="2"/>
      <c r="J7" s="2"/>
      <c r="K7" s="117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6"/>
      <c r="C8" s="151"/>
      <c r="D8" s="153"/>
      <c r="E8" s="137"/>
      <c r="F8" s="2"/>
      <c r="G8" s="35"/>
      <c r="H8" s="35"/>
      <c r="I8" s="2"/>
      <c r="J8" s="2"/>
      <c r="K8" s="117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6"/>
      <c r="C9" s="151"/>
      <c r="D9" s="153"/>
      <c r="E9" s="137"/>
      <c r="F9" s="2"/>
      <c r="G9" s="35"/>
      <c r="H9" s="35"/>
      <c r="I9" s="2"/>
      <c r="J9" s="2"/>
      <c r="K9" s="117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6"/>
      <c r="C10" s="151"/>
      <c r="D10" s="153"/>
      <c r="E10" s="137"/>
      <c r="F10" s="10"/>
      <c r="G10" s="35"/>
      <c r="H10" s="35"/>
      <c r="I10" s="2"/>
      <c r="J10" s="2"/>
      <c r="K10" s="117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6"/>
      <c r="C11" s="151"/>
      <c r="D11" s="153"/>
      <c r="E11" s="137"/>
      <c r="F11" s="2"/>
      <c r="G11" s="35"/>
      <c r="H11" s="35"/>
      <c r="I11" s="2"/>
      <c r="J11" s="2"/>
      <c r="K11" s="117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6"/>
      <c r="C12" s="151"/>
      <c r="D12" s="153"/>
      <c r="E12" s="137"/>
      <c r="F12" s="2"/>
      <c r="G12" s="35"/>
      <c r="H12" s="35"/>
      <c r="I12" s="2"/>
      <c r="J12" s="2"/>
      <c r="K12" s="117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6"/>
      <c r="C13" s="152"/>
      <c r="D13" s="154"/>
      <c r="E13" s="138"/>
      <c r="F13" s="3"/>
      <c r="G13" s="36"/>
      <c r="H13" s="36"/>
      <c r="I13" s="3"/>
      <c r="J13" s="3"/>
      <c r="K13" s="118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6"/>
      <c r="C14" s="135"/>
      <c r="D14" s="137"/>
      <c r="E14" s="137"/>
      <c r="F14" s="28"/>
      <c r="G14" s="71"/>
      <c r="H14" s="71"/>
      <c r="I14" s="28"/>
      <c r="J14" s="28"/>
      <c r="K14" s="117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6"/>
      <c r="C15" s="135"/>
      <c r="D15" s="137"/>
      <c r="E15" s="137"/>
      <c r="F15" s="2"/>
      <c r="G15" s="35"/>
      <c r="H15" s="35"/>
      <c r="I15" s="2"/>
      <c r="J15" s="2"/>
      <c r="K15" s="117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6"/>
      <c r="C16" s="135"/>
      <c r="D16" s="137"/>
      <c r="E16" s="137"/>
      <c r="F16" s="2"/>
      <c r="G16" s="35"/>
      <c r="H16" s="35"/>
      <c r="I16" s="2"/>
      <c r="J16" s="2"/>
      <c r="K16" s="117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6"/>
      <c r="C17" s="135"/>
      <c r="D17" s="137"/>
      <c r="E17" s="137"/>
      <c r="F17" s="2"/>
      <c r="G17" s="35"/>
      <c r="H17" s="35"/>
      <c r="I17" s="2"/>
      <c r="J17" s="2"/>
      <c r="K17" s="117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6"/>
      <c r="C18" s="135"/>
      <c r="D18" s="137"/>
      <c r="E18" s="137"/>
      <c r="F18" s="10"/>
      <c r="G18" s="35"/>
      <c r="H18" s="35"/>
      <c r="I18" s="2"/>
      <c r="J18" s="2"/>
      <c r="K18" s="117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6"/>
      <c r="C19" s="135"/>
      <c r="D19" s="137"/>
      <c r="E19" s="137"/>
      <c r="F19" s="2"/>
      <c r="G19" s="35"/>
      <c r="H19" s="35"/>
      <c r="I19" s="2"/>
      <c r="J19" s="2"/>
      <c r="K19" s="117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6"/>
      <c r="C20" s="135"/>
      <c r="D20" s="137"/>
      <c r="E20" s="137"/>
      <c r="F20" s="2"/>
      <c r="G20" s="35"/>
      <c r="H20" s="35"/>
      <c r="I20" s="2"/>
      <c r="J20" s="2"/>
      <c r="K20" s="117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6"/>
      <c r="C21" s="136"/>
      <c r="D21" s="138"/>
      <c r="E21" s="138"/>
      <c r="F21" s="3"/>
      <c r="G21" s="36"/>
      <c r="H21" s="36"/>
      <c r="I21" s="3"/>
      <c r="J21" s="3"/>
      <c r="K21" s="118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6"/>
      <c r="C22" s="135"/>
      <c r="D22" s="137"/>
      <c r="E22" s="137"/>
      <c r="F22" s="28"/>
      <c r="G22" s="71"/>
      <c r="H22" s="71"/>
      <c r="I22" s="28"/>
      <c r="J22" s="28"/>
      <c r="K22" s="117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6"/>
      <c r="C23" s="135"/>
      <c r="D23" s="137"/>
      <c r="E23" s="137"/>
      <c r="F23" s="2"/>
      <c r="G23" s="35"/>
      <c r="H23" s="35"/>
      <c r="I23" s="2"/>
      <c r="J23" s="2"/>
      <c r="K23" s="117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6"/>
      <c r="C24" s="135"/>
      <c r="D24" s="137"/>
      <c r="E24" s="137"/>
      <c r="F24" s="2"/>
      <c r="G24" s="35"/>
      <c r="H24" s="35"/>
      <c r="I24" s="2"/>
      <c r="J24" s="2"/>
      <c r="K24" s="117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6"/>
      <c r="C25" s="135"/>
      <c r="D25" s="137"/>
      <c r="E25" s="137"/>
      <c r="F25" s="2"/>
      <c r="G25" s="35"/>
      <c r="H25" s="35"/>
      <c r="I25" s="2"/>
      <c r="J25" s="2"/>
      <c r="K25" s="117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6"/>
      <c r="C26" s="135"/>
      <c r="D26" s="137"/>
      <c r="E26" s="137"/>
      <c r="F26" s="10"/>
      <c r="G26" s="35"/>
      <c r="H26" s="35"/>
      <c r="I26" s="2"/>
      <c r="J26" s="2"/>
      <c r="K26" s="117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6"/>
      <c r="C27" s="135"/>
      <c r="D27" s="137"/>
      <c r="E27" s="137"/>
      <c r="F27" s="2"/>
      <c r="G27" s="35"/>
      <c r="H27" s="35"/>
      <c r="I27" s="2"/>
      <c r="J27" s="2"/>
      <c r="K27" s="117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6"/>
      <c r="C28" s="135"/>
      <c r="D28" s="137"/>
      <c r="E28" s="137"/>
      <c r="F28" s="2"/>
      <c r="G28" s="35"/>
      <c r="H28" s="35"/>
      <c r="I28" s="2"/>
      <c r="J28" s="2"/>
      <c r="K28" s="117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6"/>
      <c r="C29" s="136"/>
      <c r="D29" s="138"/>
      <c r="E29" s="138"/>
      <c r="F29" s="3"/>
      <c r="G29" s="35"/>
      <c r="H29" s="35"/>
      <c r="I29" s="3"/>
      <c r="J29" s="2"/>
      <c r="K29" s="118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6"/>
      <c r="C30" s="11"/>
      <c r="D30" s="11"/>
      <c r="E30" s="11"/>
      <c r="F30" s="12"/>
      <c r="G30" s="72"/>
      <c r="H30" s="72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22" t="s">
        <v>69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</row>
    <row r="33" spans="2:40" ht="0.75" customHeight="1" thickBot="1" x14ac:dyDescent="0.45">
      <c r="B33" s="21"/>
      <c r="C33" s="99"/>
      <c r="D33" s="99"/>
      <c r="E33" s="20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6" t="s">
        <v>60</v>
      </c>
      <c r="D34" s="101" t="s">
        <v>13</v>
      </c>
      <c r="E34" s="101" t="s">
        <v>14</v>
      </c>
      <c r="F34" s="101" t="s">
        <v>61</v>
      </c>
      <c r="G34" s="109" t="s">
        <v>15</v>
      </c>
      <c r="H34" s="109"/>
      <c r="I34" s="109"/>
      <c r="J34" s="109"/>
      <c r="K34" s="119" t="s">
        <v>16</v>
      </c>
      <c r="L34" s="120"/>
      <c r="M34" s="121"/>
      <c r="N34" s="109" t="s">
        <v>17</v>
      </c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7"/>
    </row>
    <row r="35" spans="2:40" ht="26.25" customHeight="1" x14ac:dyDescent="0.15">
      <c r="B35" s="21"/>
      <c r="C35" s="97"/>
      <c r="D35" s="102"/>
      <c r="E35" s="102"/>
      <c r="F35" s="102"/>
      <c r="G35" s="103" t="s">
        <v>18</v>
      </c>
      <c r="H35" s="103" t="s">
        <v>19</v>
      </c>
      <c r="I35" s="103" t="s">
        <v>20</v>
      </c>
      <c r="J35" s="103" t="s">
        <v>21</v>
      </c>
      <c r="K35" s="100" t="s">
        <v>53</v>
      </c>
      <c r="L35" s="100" t="s">
        <v>22</v>
      </c>
      <c r="M35" s="100" t="s">
        <v>23</v>
      </c>
      <c r="N35" s="105" t="s">
        <v>24</v>
      </c>
      <c r="O35" s="105"/>
      <c r="P35" s="105"/>
      <c r="Q35" s="105"/>
      <c r="R35" s="105" t="s">
        <v>25</v>
      </c>
      <c r="S35" s="105"/>
      <c r="T35" s="105"/>
      <c r="U35" s="105"/>
      <c r="V35" s="105" t="s">
        <v>26</v>
      </c>
      <c r="W35" s="105"/>
      <c r="X35" s="105"/>
      <c r="Y35" s="105"/>
      <c r="Z35" s="108" t="s">
        <v>57</v>
      </c>
      <c r="AA35" s="108"/>
      <c r="AB35" s="108"/>
      <c r="AC35" s="108"/>
      <c r="AD35" s="105" t="s">
        <v>58</v>
      </c>
      <c r="AE35" s="105"/>
      <c r="AF35" s="105"/>
      <c r="AG35" s="105"/>
      <c r="AH35" s="115" t="s">
        <v>64</v>
      </c>
      <c r="AI35" s="105"/>
      <c r="AJ35" s="105"/>
      <c r="AK35" s="105"/>
      <c r="AL35" s="100" t="s">
        <v>59</v>
      </c>
      <c r="AM35" s="107" t="s">
        <v>27</v>
      </c>
      <c r="AN35" s="17"/>
    </row>
    <row r="36" spans="2:40" ht="38.65" customHeight="1" x14ac:dyDescent="0.15">
      <c r="B36" s="21"/>
      <c r="C36" s="98"/>
      <c r="D36" s="100"/>
      <c r="E36" s="100"/>
      <c r="F36" s="100"/>
      <c r="G36" s="104"/>
      <c r="H36" s="104"/>
      <c r="I36" s="104"/>
      <c r="J36" s="104"/>
      <c r="K36" s="100"/>
      <c r="L36" s="100"/>
      <c r="M36" s="100"/>
      <c r="N36" s="50" t="s">
        <v>28</v>
      </c>
      <c r="O36" s="51" t="s">
        <v>29</v>
      </c>
      <c r="P36" s="50" t="s">
        <v>30</v>
      </c>
      <c r="Q36" s="50" t="s">
        <v>31</v>
      </c>
      <c r="R36" s="79" t="s">
        <v>28</v>
      </c>
      <c r="S36" s="51" t="s">
        <v>29</v>
      </c>
      <c r="T36" s="79" t="s">
        <v>30</v>
      </c>
      <c r="U36" s="50" t="s">
        <v>31</v>
      </c>
      <c r="V36" s="50" t="s">
        <v>28</v>
      </c>
      <c r="W36" s="84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100"/>
      <c r="AM36" s="107"/>
      <c r="AN36" s="17"/>
    </row>
    <row r="37" spans="2:40" ht="32.25" customHeight="1" x14ac:dyDescent="0.15">
      <c r="C37" s="140">
        <v>4.5999999999999996</v>
      </c>
      <c r="D37" s="142">
        <v>4</v>
      </c>
      <c r="E37" s="142">
        <v>4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310</v>
      </c>
      <c r="J37" s="52">
        <v>120</v>
      </c>
      <c r="K37" s="144">
        <v>0</v>
      </c>
      <c r="L37" s="53">
        <f>(I37*2-M37*20)/2</f>
        <v>10</v>
      </c>
      <c r="M37" s="52">
        <f>IF((I37*2-INT((2*I37-9.5*2)/20)*20)&lt;9.5,INT((2*I37-9.5*2)/20)-1,INT((2*I37-9.5*2)/20))</f>
        <v>30</v>
      </c>
      <c r="N37" s="75">
        <v>12</v>
      </c>
      <c r="O37" s="54">
        <v>100</v>
      </c>
      <c r="P37" s="52">
        <f>(M37+1)*2</f>
        <v>62</v>
      </c>
      <c r="Q37" s="55">
        <f>O37*P37/100*((N37/100)^2/4*PI()*7850/100)</f>
        <v>55.044473202077477</v>
      </c>
      <c r="R37" s="75">
        <v>20</v>
      </c>
      <c r="S37" s="54">
        <f t="shared" ref="S37:S46" si="0">2*I37+65</f>
        <v>685</v>
      </c>
      <c r="T37" s="52">
        <v>10</v>
      </c>
      <c r="U37" s="55">
        <f t="shared" ref="U37:U45" si="1">S37*T37/100*((R37/100)^2/4*PI()*7850/100)</f>
        <v>168.93129096515716</v>
      </c>
      <c r="V37" s="75">
        <v>20</v>
      </c>
      <c r="W37" s="54">
        <v>200</v>
      </c>
      <c r="X37" s="52">
        <f>INT(100/20)*2</f>
        <v>10</v>
      </c>
      <c r="Y37" s="55">
        <f t="shared" ref="Y37:Y45" si="2">W37*X37/100*((V37/100)^2/4*PI()*7850/100)</f>
        <v>49.323004661359761</v>
      </c>
      <c r="Z37" s="75">
        <v>14</v>
      </c>
      <c r="AA37" s="43">
        <f>19+J37</f>
        <v>139</v>
      </c>
      <c r="AB37" s="2">
        <f>(INT(M37/2)+1)*(INT(100/40)+1)</f>
        <v>48</v>
      </c>
      <c r="AC37" s="55">
        <f t="shared" ref="AC37:AC45" si="3">AA37*AB37/100*((Z37/100)^2/4*PI()*7850/100)</f>
        <v>80.625356339645123</v>
      </c>
      <c r="AD37" s="75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5">
        <v>12</v>
      </c>
      <c r="AI37" s="55">
        <f>2*I37+17</f>
        <v>637</v>
      </c>
      <c r="AJ37" s="52">
        <v>5</v>
      </c>
      <c r="AK37" s="55">
        <f>AI37*AJ37/100*((AH37/100)^2/4*PI()*7850/100)</f>
        <v>28.276878572357546</v>
      </c>
      <c r="AL37" s="55">
        <f>Q37+U37+Y37+AC37+AG37+AK37</f>
        <v>385.75226007621495</v>
      </c>
      <c r="AM37" s="56">
        <f t="shared" ref="AM37:AM46" si="5">2*I37/100*J37/100</f>
        <v>7.44</v>
      </c>
      <c r="AN37" s="4"/>
    </row>
    <row r="38" spans="2:40" ht="32.25" customHeight="1" x14ac:dyDescent="0.15">
      <c r="C38" s="140"/>
      <c r="D38" s="142"/>
      <c r="E38" s="142"/>
      <c r="F38" s="40" t="s">
        <v>63</v>
      </c>
      <c r="G38" s="67"/>
      <c r="H38" s="67"/>
      <c r="I38" s="52">
        <v>320</v>
      </c>
      <c r="J38" s="52">
        <v>130</v>
      </c>
      <c r="K38" s="144"/>
      <c r="L38" s="53">
        <f>(I38*2-M38*20)/2</f>
        <v>10</v>
      </c>
      <c r="M38" s="52">
        <f>IF((I38*2-INT((2*I38-9.5*2)/20)*20)&lt;9.5,INT((2*I38-9.5*2)/20)-1,INT((2*I38-9.5*2)/20))</f>
        <v>31</v>
      </c>
      <c r="N38" s="75">
        <v>12</v>
      </c>
      <c r="O38" s="54">
        <v>100</v>
      </c>
      <c r="P38" s="52">
        <f t="shared" ref="P38:P46" si="6">(M38+1)*2</f>
        <v>64</v>
      </c>
      <c r="Q38" s="55">
        <f>O38*P38/100*((N38/100)^2/4*PI()*7850/100)</f>
        <v>56.82010136988643</v>
      </c>
      <c r="R38" s="75">
        <v>20</v>
      </c>
      <c r="S38" s="54">
        <f t="shared" si="0"/>
        <v>705</v>
      </c>
      <c r="T38" s="52">
        <v>10</v>
      </c>
      <c r="U38" s="55">
        <f t="shared" si="1"/>
        <v>173.86359143129314</v>
      </c>
      <c r="V38" s="75">
        <v>20</v>
      </c>
      <c r="W38" s="54">
        <v>200</v>
      </c>
      <c r="X38" s="52">
        <f>INT(100/20)*2</f>
        <v>10</v>
      </c>
      <c r="Y38" s="55">
        <f t="shared" si="2"/>
        <v>49.323004661359761</v>
      </c>
      <c r="Z38" s="75">
        <v>14</v>
      </c>
      <c r="AA38" s="43">
        <f t="shared" ref="AA38:AA46" si="7">19+J38</f>
        <v>149</v>
      </c>
      <c r="AB38" s="2">
        <f t="shared" ref="AB38:AB46" si="8">(INT(M38/2)+1)*(INT(100/40)+1)</f>
        <v>48</v>
      </c>
      <c r="AC38" s="55">
        <f t="shared" si="3"/>
        <v>86.425741687821031</v>
      </c>
      <c r="AD38" s="75">
        <v>12</v>
      </c>
      <c r="AE38" s="54">
        <v>100</v>
      </c>
      <c r="AF38" s="52">
        <v>4</v>
      </c>
      <c r="AG38" s="55">
        <f t="shared" si="4"/>
        <v>3.5512563356179019</v>
      </c>
      <c r="AH38" s="75">
        <v>12</v>
      </c>
      <c r="AI38" s="55">
        <f t="shared" ref="AI38:AI46" si="9">2*I38+17</f>
        <v>657</v>
      </c>
      <c r="AJ38" s="52">
        <v>5</v>
      </c>
      <c r="AK38" s="55">
        <f t="shared" ref="AK38:AK46" si="10">AI38*AJ38/100*((AH38/100)^2/4*PI()*7850/100)</f>
        <v>29.164692656262019</v>
      </c>
      <c r="AL38" s="55">
        <f t="shared" ref="AL38:AL46" si="11">Q38+U38+Y38+AC38+AG38+AK38</f>
        <v>399.14838814224026</v>
      </c>
      <c r="AM38" s="56">
        <f t="shared" si="5"/>
        <v>8.32</v>
      </c>
      <c r="AN38" s="4"/>
    </row>
    <row r="39" spans="2:40" ht="32.25" customHeight="1" x14ac:dyDescent="0.15">
      <c r="C39" s="140"/>
      <c r="D39" s="142"/>
      <c r="E39" s="142"/>
      <c r="F39" s="40" t="s">
        <v>32</v>
      </c>
      <c r="G39" s="67" t="e">
        <f>#REF!</f>
        <v>#REF!</v>
      </c>
      <c r="H39" s="67" t="e">
        <f>#REF!</f>
        <v>#REF!</v>
      </c>
      <c r="I39" s="52">
        <v>330</v>
      </c>
      <c r="J39" s="52">
        <v>140</v>
      </c>
      <c r="K39" s="144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32</v>
      </c>
      <c r="N39" s="75">
        <v>12</v>
      </c>
      <c r="O39" s="54">
        <v>100</v>
      </c>
      <c r="P39" s="52">
        <f t="shared" si="6"/>
        <v>66</v>
      </c>
      <c r="Q39" s="55">
        <f t="shared" ref="Q39:Q45" si="14">O39*P39/100*((N39/100)^2/4*PI()*7850/100)</f>
        <v>58.595729537695384</v>
      </c>
      <c r="R39" s="75">
        <v>20</v>
      </c>
      <c r="S39" s="54">
        <f t="shared" si="0"/>
        <v>725</v>
      </c>
      <c r="T39" s="52">
        <v>10</v>
      </c>
      <c r="U39" s="55">
        <f t="shared" si="1"/>
        <v>178.79589189742913</v>
      </c>
      <c r="V39" s="75">
        <v>20</v>
      </c>
      <c r="W39" s="54">
        <v>200</v>
      </c>
      <c r="X39" s="52">
        <f t="shared" ref="X39:X46" si="15">INT(100/20)*2</f>
        <v>10</v>
      </c>
      <c r="Y39" s="55">
        <f t="shared" si="2"/>
        <v>49.323004661359761</v>
      </c>
      <c r="Z39" s="75">
        <v>14</v>
      </c>
      <c r="AA39" s="43">
        <f t="shared" si="7"/>
        <v>159</v>
      </c>
      <c r="AB39" s="2">
        <f t="shared" si="8"/>
        <v>51</v>
      </c>
      <c r="AC39" s="55">
        <f t="shared" si="3"/>
        <v>97.990259975746753</v>
      </c>
      <c r="AD39" s="75">
        <v>12</v>
      </c>
      <c r="AE39" s="54">
        <v>100</v>
      </c>
      <c r="AF39" s="52">
        <v>4</v>
      </c>
      <c r="AG39" s="55">
        <f t="shared" si="4"/>
        <v>3.5512563356179019</v>
      </c>
      <c r="AH39" s="75">
        <v>12</v>
      </c>
      <c r="AI39" s="55">
        <f t="shared" si="9"/>
        <v>677</v>
      </c>
      <c r="AJ39" s="52">
        <v>5</v>
      </c>
      <c r="AK39" s="55">
        <f t="shared" si="10"/>
        <v>30.052506740166496</v>
      </c>
      <c r="AL39" s="55">
        <f t="shared" si="11"/>
        <v>418.30864914801543</v>
      </c>
      <c r="AM39" s="56">
        <f t="shared" si="5"/>
        <v>9.24</v>
      </c>
      <c r="AN39" s="4"/>
    </row>
    <row r="40" spans="2:40" ht="32.25" customHeight="1" x14ac:dyDescent="0.15">
      <c r="C40" s="140"/>
      <c r="D40" s="142"/>
      <c r="E40" s="142"/>
      <c r="F40" s="40" t="s">
        <v>33</v>
      </c>
      <c r="G40" s="67" t="e">
        <f>#REF!</f>
        <v>#REF!</v>
      </c>
      <c r="H40" s="67" t="e">
        <f>#REF!</f>
        <v>#REF!</v>
      </c>
      <c r="I40" s="52">
        <v>330</v>
      </c>
      <c r="J40" s="52">
        <v>160</v>
      </c>
      <c r="K40" s="144"/>
      <c r="L40" s="53">
        <f t="shared" si="12"/>
        <v>10</v>
      </c>
      <c r="M40" s="52">
        <f t="shared" si="13"/>
        <v>32</v>
      </c>
      <c r="N40" s="75">
        <v>12</v>
      </c>
      <c r="O40" s="54">
        <v>100</v>
      </c>
      <c r="P40" s="52">
        <f t="shared" si="6"/>
        <v>66</v>
      </c>
      <c r="Q40" s="55">
        <f t="shared" si="14"/>
        <v>58.595729537695384</v>
      </c>
      <c r="R40" s="75">
        <v>20</v>
      </c>
      <c r="S40" s="54">
        <f t="shared" si="0"/>
        <v>725</v>
      </c>
      <c r="T40" s="52">
        <v>10</v>
      </c>
      <c r="U40" s="55">
        <f t="shared" si="1"/>
        <v>178.79589189742913</v>
      </c>
      <c r="V40" s="75">
        <v>20</v>
      </c>
      <c r="W40" s="54">
        <v>200</v>
      </c>
      <c r="X40" s="52">
        <f t="shared" si="15"/>
        <v>10</v>
      </c>
      <c r="Y40" s="55">
        <f t="shared" si="2"/>
        <v>49.323004661359761</v>
      </c>
      <c r="Z40" s="75">
        <v>14</v>
      </c>
      <c r="AA40" s="43">
        <f t="shared" si="7"/>
        <v>179</v>
      </c>
      <c r="AB40" s="2">
        <f t="shared" si="8"/>
        <v>51</v>
      </c>
      <c r="AC40" s="55">
        <f t="shared" si="3"/>
        <v>110.31607884062056</v>
      </c>
      <c r="AD40" s="75">
        <v>12</v>
      </c>
      <c r="AE40" s="54">
        <v>100</v>
      </c>
      <c r="AF40" s="52">
        <v>4</v>
      </c>
      <c r="AG40" s="55">
        <f t="shared" si="4"/>
        <v>3.5512563356179019</v>
      </c>
      <c r="AH40" s="75">
        <v>12</v>
      </c>
      <c r="AI40" s="55">
        <f t="shared" si="9"/>
        <v>677</v>
      </c>
      <c r="AJ40" s="52">
        <v>5</v>
      </c>
      <c r="AK40" s="55">
        <f t="shared" si="10"/>
        <v>30.052506740166496</v>
      </c>
      <c r="AL40" s="55">
        <f t="shared" si="11"/>
        <v>430.63446801288922</v>
      </c>
      <c r="AM40" s="56">
        <f t="shared" si="5"/>
        <v>10.56</v>
      </c>
      <c r="AN40" s="4"/>
    </row>
    <row r="41" spans="2:40" ht="32.25" customHeight="1" x14ac:dyDescent="0.15">
      <c r="C41" s="140"/>
      <c r="D41" s="142"/>
      <c r="E41" s="142"/>
      <c r="F41" s="40" t="s">
        <v>34</v>
      </c>
      <c r="G41" s="67" t="e">
        <f>#REF!</f>
        <v>#REF!</v>
      </c>
      <c r="H41" s="67" t="e">
        <f>#REF!</f>
        <v>#REF!</v>
      </c>
      <c r="I41" s="52">
        <v>340</v>
      </c>
      <c r="J41" s="52">
        <v>170</v>
      </c>
      <c r="K41" s="144"/>
      <c r="L41" s="53">
        <f t="shared" si="12"/>
        <v>10</v>
      </c>
      <c r="M41" s="52">
        <f t="shared" si="13"/>
        <v>33</v>
      </c>
      <c r="N41" s="75">
        <v>12</v>
      </c>
      <c r="O41" s="54">
        <v>100</v>
      </c>
      <c r="P41" s="52">
        <f t="shared" si="6"/>
        <v>68</v>
      </c>
      <c r="Q41" s="55">
        <f t="shared" si="14"/>
        <v>60.37135770550433</v>
      </c>
      <c r="R41" s="75">
        <v>22</v>
      </c>
      <c r="S41" s="54">
        <f t="shared" si="0"/>
        <v>745</v>
      </c>
      <c r="T41" s="52">
        <v>10</v>
      </c>
      <c r="U41" s="55">
        <f t="shared" si="1"/>
        <v>222.31111275991375</v>
      </c>
      <c r="V41" s="75">
        <v>20</v>
      </c>
      <c r="W41" s="54">
        <v>200</v>
      </c>
      <c r="X41" s="52">
        <f t="shared" si="15"/>
        <v>10</v>
      </c>
      <c r="Y41" s="55">
        <f t="shared" si="2"/>
        <v>49.323004661359761</v>
      </c>
      <c r="Z41" s="75">
        <v>14</v>
      </c>
      <c r="AA41" s="43">
        <f t="shared" si="7"/>
        <v>189</v>
      </c>
      <c r="AB41" s="2">
        <f t="shared" si="8"/>
        <v>51</v>
      </c>
      <c r="AC41" s="55">
        <f t="shared" si="3"/>
        <v>116.47898827305745</v>
      </c>
      <c r="AD41" s="75">
        <v>12</v>
      </c>
      <c r="AE41" s="54">
        <v>100</v>
      </c>
      <c r="AF41" s="52">
        <v>4</v>
      </c>
      <c r="AG41" s="55">
        <f t="shared" si="4"/>
        <v>3.5512563356179019</v>
      </c>
      <c r="AH41" s="75">
        <v>12</v>
      </c>
      <c r="AI41" s="55">
        <f t="shared" si="9"/>
        <v>697</v>
      </c>
      <c r="AJ41" s="52">
        <v>5</v>
      </c>
      <c r="AK41" s="55">
        <f t="shared" si="10"/>
        <v>30.940320824070973</v>
      </c>
      <c r="AL41" s="55">
        <f t="shared" si="11"/>
        <v>482.97604055952411</v>
      </c>
      <c r="AM41" s="56">
        <f t="shared" si="5"/>
        <v>11.56</v>
      </c>
      <c r="AN41" s="4"/>
    </row>
    <row r="42" spans="2:40" ht="32.25" customHeight="1" x14ac:dyDescent="0.15">
      <c r="C42" s="140"/>
      <c r="D42" s="142"/>
      <c r="E42" s="142"/>
      <c r="F42" s="40" t="s">
        <v>35</v>
      </c>
      <c r="G42" s="67" t="e">
        <f>#REF!</f>
        <v>#REF!</v>
      </c>
      <c r="H42" s="67" t="e">
        <f>#REF!</f>
        <v>#REF!</v>
      </c>
      <c r="I42" s="52">
        <v>350</v>
      </c>
      <c r="J42" s="52">
        <v>170</v>
      </c>
      <c r="K42" s="144"/>
      <c r="L42" s="53">
        <f t="shared" si="12"/>
        <v>10</v>
      </c>
      <c r="M42" s="52">
        <f t="shared" si="13"/>
        <v>34</v>
      </c>
      <c r="N42" s="75">
        <v>12</v>
      </c>
      <c r="O42" s="54">
        <v>100</v>
      </c>
      <c r="P42" s="52">
        <f t="shared" si="6"/>
        <v>70</v>
      </c>
      <c r="Q42" s="55">
        <f t="shared" si="14"/>
        <v>62.146985873313284</v>
      </c>
      <c r="R42" s="75">
        <v>25</v>
      </c>
      <c r="S42" s="54">
        <f t="shared" si="0"/>
        <v>765</v>
      </c>
      <c r="T42" s="52">
        <v>10</v>
      </c>
      <c r="U42" s="55">
        <f t="shared" si="1"/>
        <v>294.78202004640787</v>
      </c>
      <c r="V42" s="75">
        <v>20</v>
      </c>
      <c r="W42" s="54">
        <v>200</v>
      </c>
      <c r="X42" s="52">
        <f t="shared" si="15"/>
        <v>10</v>
      </c>
      <c r="Y42" s="55">
        <f t="shared" si="2"/>
        <v>49.323004661359761</v>
      </c>
      <c r="Z42" s="75">
        <v>14</v>
      </c>
      <c r="AA42" s="43">
        <f t="shared" si="7"/>
        <v>189</v>
      </c>
      <c r="AB42" s="2">
        <f t="shared" si="8"/>
        <v>54</v>
      </c>
      <c r="AC42" s="55">
        <f t="shared" si="3"/>
        <v>123.33069346559024</v>
      </c>
      <c r="AD42" s="75">
        <v>12</v>
      </c>
      <c r="AE42" s="54">
        <v>100</v>
      </c>
      <c r="AF42" s="52">
        <v>4</v>
      </c>
      <c r="AG42" s="55">
        <f t="shared" si="4"/>
        <v>3.5512563356179019</v>
      </c>
      <c r="AH42" s="75">
        <v>12</v>
      </c>
      <c r="AI42" s="55">
        <f t="shared" si="9"/>
        <v>717</v>
      </c>
      <c r="AJ42" s="52">
        <v>5</v>
      </c>
      <c r="AK42" s="55">
        <f t="shared" si="10"/>
        <v>31.828134907975446</v>
      </c>
      <c r="AL42" s="55">
        <f t="shared" si="11"/>
        <v>564.96209529026453</v>
      </c>
      <c r="AM42" s="56">
        <f t="shared" si="5"/>
        <v>11.9</v>
      </c>
      <c r="AN42" s="4"/>
    </row>
    <row r="43" spans="2:40" ht="32.25" customHeight="1" x14ac:dyDescent="0.15">
      <c r="C43" s="140"/>
      <c r="D43" s="142"/>
      <c r="E43" s="142"/>
      <c r="F43" s="40" t="s">
        <v>36</v>
      </c>
      <c r="G43" s="67" t="e">
        <f>#REF!</f>
        <v>#REF!</v>
      </c>
      <c r="H43" s="67" t="e">
        <f>#REF!</f>
        <v>#REF!</v>
      </c>
      <c r="I43" s="52">
        <v>350</v>
      </c>
      <c r="J43" s="52">
        <v>180</v>
      </c>
      <c r="K43" s="144"/>
      <c r="L43" s="53">
        <f t="shared" si="12"/>
        <v>10</v>
      </c>
      <c r="M43" s="52">
        <f t="shared" si="13"/>
        <v>34</v>
      </c>
      <c r="N43" s="75">
        <v>12</v>
      </c>
      <c r="O43" s="54">
        <v>100</v>
      </c>
      <c r="P43" s="52">
        <f t="shared" si="6"/>
        <v>70</v>
      </c>
      <c r="Q43" s="55">
        <f t="shared" si="14"/>
        <v>62.146985873313284</v>
      </c>
      <c r="R43" s="75">
        <v>25</v>
      </c>
      <c r="S43" s="54">
        <f t="shared" si="0"/>
        <v>765</v>
      </c>
      <c r="T43" s="52">
        <v>10</v>
      </c>
      <c r="U43" s="55">
        <f t="shared" si="1"/>
        <v>294.78202004640787</v>
      </c>
      <c r="V43" s="75">
        <v>20</v>
      </c>
      <c r="W43" s="54">
        <v>200</v>
      </c>
      <c r="X43" s="52">
        <f>INT(100/20)*2</f>
        <v>10</v>
      </c>
      <c r="Y43" s="55">
        <f t="shared" si="2"/>
        <v>49.323004661359761</v>
      </c>
      <c r="Z43" s="75">
        <v>14</v>
      </c>
      <c r="AA43" s="43">
        <f t="shared" si="7"/>
        <v>199</v>
      </c>
      <c r="AB43" s="2">
        <f t="shared" si="8"/>
        <v>54</v>
      </c>
      <c r="AC43" s="55">
        <f t="shared" si="3"/>
        <v>129.85612698228815</v>
      </c>
      <c r="AD43" s="75">
        <v>12</v>
      </c>
      <c r="AE43" s="54">
        <v>100</v>
      </c>
      <c r="AF43" s="52">
        <v>4</v>
      </c>
      <c r="AG43" s="55">
        <f t="shared" si="4"/>
        <v>3.5512563356179019</v>
      </c>
      <c r="AH43" s="75">
        <v>12</v>
      </c>
      <c r="AI43" s="55">
        <f t="shared" si="9"/>
        <v>717</v>
      </c>
      <c r="AJ43" s="52">
        <v>5</v>
      </c>
      <c r="AK43" s="55">
        <f t="shared" si="10"/>
        <v>31.828134907975446</v>
      </c>
      <c r="AL43" s="55">
        <f t="shared" si="11"/>
        <v>571.48752880696247</v>
      </c>
      <c r="AM43" s="56">
        <f t="shared" si="5"/>
        <v>12.6</v>
      </c>
      <c r="AN43" s="4"/>
    </row>
    <row r="44" spans="2:40" ht="32.25" customHeight="1" x14ac:dyDescent="0.15">
      <c r="C44" s="140"/>
      <c r="D44" s="142"/>
      <c r="E44" s="142"/>
      <c r="F44" s="40" t="s">
        <v>37</v>
      </c>
      <c r="G44" s="52" t="e">
        <f>#REF!</f>
        <v>#REF!</v>
      </c>
      <c r="H44" s="52" t="e">
        <f>#REF!</f>
        <v>#REF!</v>
      </c>
      <c r="I44" s="52">
        <v>360</v>
      </c>
      <c r="J44" s="52">
        <v>180</v>
      </c>
      <c r="K44" s="144"/>
      <c r="L44" s="53">
        <f t="shared" si="12"/>
        <v>10</v>
      </c>
      <c r="M44" s="52">
        <f t="shared" si="13"/>
        <v>35</v>
      </c>
      <c r="N44" s="75">
        <v>12</v>
      </c>
      <c r="O44" s="54">
        <v>100</v>
      </c>
      <c r="P44" s="52">
        <f t="shared" si="6"/>
        <v>72</v>
      </c>
      <c r="Q44" s="55">
        <f t="shared" si="14"/>
        <v>63.92261404112223</v>
      </c>
      <c r="R44" s="75">
        <v>28</v>
      </c>
      <c r="S44" s="54">
        <f t="shared" si="0"/>
        <v>785</v>
      </c>
      <c r="T44" s="52">
        <v>10</v>
      </c>
      <c r="U44" s="55">
        <f t="shared" si="1"/>
        <v>379.44187485984065</v>
      </c>
      <c r="V44" s="75">
        <v>20</v>
      </c>
      <c r="W44" s="54">
        <v>200</v>
      </c>
      <c r="X44" s="52">
        <f t="shared" si="15"/>
        <v>10</v>
      </c>
      <c r="Y44" s="55">
        <f t="shared" si="2"/>
        <v>49.323004661359761</v>
      </c>
      <c r="Z44" s="75">
        <v>14</v>
      </c>
      <c r="AA44" s="43">
        <f t="shared" si="7"/>
        <v>199</v>
      </c>
      <c r="AB44" s="2">
        <f t="shared" si="8"/>
        <v>54</v>
      </c>
      <c r="AC44" s="55">
        <f t="shared" si="3"/>
        <v>129.85612698228815</v>
      </c>
      <c r="AD44" s="75">
        <v>12</v>
      </c>
      <c r="AE44" s="54">
        <v>100</v>
      </c>
      <c r="AF44" s="52">
        <v>4</v>
      </c>
      <c r="AG44" s="55">
        <f t="shared" si="4"/>
        <v>3.5512563356179019</v>
      </c>
      <c r="AH44" s="75">
        <v>12</v>
      </c>
      <c r="AI44" s="55">
        <f t="shared" si="9"/>
        <v>737</v>
      </c>
      <c r="AJ44" s="52">
        <v>5</v>
      </c>
      <c r="AK44" s="55">
        <f t="shared" si="10"/>
        <v>32.71594899187992</v>
      </c>
      <c r="AL44" s="55">
        <f t="shared" si="11"/>
        <v>658.81082587210869</v>
      </c>
      <c r="AM44" s="56">
        <f t="shared" si="5"/>
        <v>12.96</v>
      </c>
      <c r="AN44" s="4"/>
    </row>
    <row r="45" spans="2:40" ht="32.25" customHeight="1" x14ac:dyDescent="0.15">
      <c r="C45" s="140"/>
      <c r="D45" s="142"/>
      <c r="E45" s="142"/>
      <c r="F45" s="40" t="s">
        <v>38</v>
      </c>
      <c r="G45" s="52" t="e">
        <f>#REF!</f>
        <v>#REF!</v>
      </c>
      <c r="H45" s="52" t="e">
        <f>#REF!</f>
        <v>#REF!</v>
      </c>
      <c r="I45" s="52">
        <v>370</v>
      </c>
      <c r="J45" s="52">
        <v>180</v>
      </c>
      <c r="K45" s="144"/>
      <c r="L45" s="53">
        <f t="shared" si="12"/>
        <v>10</v>
      </c>
      <c r="M45" s="52">
        <f t="shared" si="13"/>
        <v>36</v>
      </c>
      <c r="N45" s="75">
        <v>12</v>
      </c>
      <c r="O45" s="54">
        <v>100</v>
      </c>
      <c r="P45" s="52">
        <f t="shared" si="6"/>
        <v>74</v>
      </c>
      <c r="Q45" s="55">
        <f t="shared" si="14"/>
        <v>65.698242208931191</v>
      </c>
      <c r="R45" s="75">
        <v>28</v>
      </c>
      <c r="S45" s="54">
        <f t="shared" si="0"/>
        <v>805</v>
      </c>
      <c r="T45" s="52">
        <v>10</v>
      </c>
      <c r="U45" s="55">
        <f t="shared" si="1"/>
        <v>389.10918377346718</v>
      </c>
      <c r="V45" s="75">
        <v>20</v>
      </c>
      <c r="W45" s="54">
        <v>200</v>
      </c>
      <c r="X45" s="52">
        <f t="shared" si="15"/>
        <v>10</v>
      </c>
      <c r="Y45" s="55">
        <f t="shared" si="2"/>
        <v>49.323004661359761</v>
      </c>
      <c r="Z45" s="75">
        <v>14</v>
      </c>
      <c r="AA45" s="43">
        <f t="shared" si="7"/>
        <v>199</v>
      </c>
      <c r="AB45" s="2">
        <f t="shared" si="8"/>
        <v>57</v>
      </c>
      <c r="AC45" s="55">
        <f t="shared" si="3"/>
        <v>137.07035625908193</v>
      </c>
      <c r="AD45" s="75">
        <v>12</v>
      </c>
      <c r="AE45" s="54">
        <v>100</v>
      </c>
      <c r="AF45" s="52">
        <v>4</v>
      </c>
      <c r="AG45" s="55">
        <f t="shared" si="4"/>
        <v>3.5512563356179019</v>
      </c>
      <c r="AH45" s="75">
        <v>12</v>
      </c>
      <c r="AI45" s="55">
        <f t="shared" si="9"/>
        <v>757</v>
      </c>
      <c r="AJ45" s="52">
        <v>5</v>
      </c>
      <c r="AK45" s="55">
        <f t="shared" si="10"/>
        <v>33.6037630757844</v>
      </c>
      <c r="AL45" s="55">
        <f t="shared" si="11"/>
        <v>678.35580631424239</v>
      </c>
      <c r="AM45" s="56">
        <f t="shared" si="5"/>
        <v>13.32</v>
      </c>
      <c r="AN45" s="4"/>
    </row>
    <row r="46" spans="2:40" ht="32.25" customHeight="1" thickBot="1" x14ac:dyDescent="0.2">
      <c r="C46" s="141"/>
      <c r="D46" s="143"/>
      <c r="E46" s="143"/>
      <c r="F46" s="41" t="s">
        <v>39</v>
      </c>
      <c r="G46" s="57" t="e">
        <f>#REF!</f>
        <v>#REF!</v>
      </c>
      <c r="H46" s="57" t="e">
        <f>#REF!</f>
        <v>#REF!</v>
      </c>
      <c r="I46" s="52">
        <v>370</v>
      </c>
      <c r="J46" s="57">
        <v>180</v>
      </c>
      <c r="K46" s="145"/>
      <c r="L46" s="58">
        <f t="shared" si="12"/>
        <v>10</v>
      </c>
      <c r="M46" s="57">
        <f t="shared" si="13"/>
        <v>36</v>
      </c>
      <c r="N46" s="76">
        <v>12</v>
      </c>
      <c r="O46" s="59">
        <v>100</v>
      </c>
      <c r="P46" s="52">
        <f t="shared" si="6"/>
        <v>74</v>
      </c>
      <c r="Q46" s="60">
        <f>O46*P46/100*((N46/100)^2/4*PI()*7850/100)</f>
        <v>65.698242208931191</v>
      </c>
      <c r="R46" s="76">
        <v>28</v>
      </c>
      <c r="S46" s="59">
        <f t="shared" si="0"/>
        <v>805</v>
      </c>
      <c r="T46" s="57">
        <v>11</v>
      </c>
      <c r="U46" s="61">
        <f>S46*T46/100*((R46/100)^2/4*PI()*7850/100)</f>
        <v>428.02010215081384</v>
      </c>
      <c r="V46" s="76">
        <v>20</v>
      </c>
      <c r="W46" s="54">
        <v>200</v>
      </c>
      <c r="X46" s="57">
        <f t="shared" si="15"/>
        <v>10</v>
      </c>
      <c r="Y46" s="60">
        <f>W46*X46/100*((V46/100)^2/4*PI()*7850/100)</f>
        <v>49.323004661359761</v>
      </c>
      <c r="Z46" s="75">
        <v>14</v>
      </c>
      <c r="AA46" s="43">
        <f t="shared" si="7"/>
        <v>199</v>
      </c>
      <c r="AB46" s="2">
        <f t="shared" si="8"/>
        <v>57</v>
      </c>
      <c r="AC46" s="60">
        <f>AA46*AB46/100*((Z46/100)^2/4*PI()*7850/100)</f>
        <v>137.07035625908193</v>
      </c>
      <c r="AD46" s="76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6">
        <v>12</v>
      </c>
      <c r="AI46" s="55">
        <f t="shared" si="9"/>
        <v>757</v>
      </c>
      <c r="AJ46" s="52">
        <v>5</v>
      </c>
      <c r="AK46" s="55">
        <f t="shared" si="10"/>
        <v>33.6037630757844</v>
      </c>
      <c r="AL46" s="55">
        <f t="shared" si="11"/>
        <v>717.26672469158905</v>
      </c>
      <c r="AM46" s="62">
        <f t="shared" si="5"/>
        <v>13.32</v>
      </c>
      <c r="AN46" s="4"/>
    </row>
    <row r="47" spans="2:40" ht="19.899999999999999" customHeight="1" x14ac:dyDescent="0.15">
      <c r="F47" s="18"/>
      <c r="G47" s="73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3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3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3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3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3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3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3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3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3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3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3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3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3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3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3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3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3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3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3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3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3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3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3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3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3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3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3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3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3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3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3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3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3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3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3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3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3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3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3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3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3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3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3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3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3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3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3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3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3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3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3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3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3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3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3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3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3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3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3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3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3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3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3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3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3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3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3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3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3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3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3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3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3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3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3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3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3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3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3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3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3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3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3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3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3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3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3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3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3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3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3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3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3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3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3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3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3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3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3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3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3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3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3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3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3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3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3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3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3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3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3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3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3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3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3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3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3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3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3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3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3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3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3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3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3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3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3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3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3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3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3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3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3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3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3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3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3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3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3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3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3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3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3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3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3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3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3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3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3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3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3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3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3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3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3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3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3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3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3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3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3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3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3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3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3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3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3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3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3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3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3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3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3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3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3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3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3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3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3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3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3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3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3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3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3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3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3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3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3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3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3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3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3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3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3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3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3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3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3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3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3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3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3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3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3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3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3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3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3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3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3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3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3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3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3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3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3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3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3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3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3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3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3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3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3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3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3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3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3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3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3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3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3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3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3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3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3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3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3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3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3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3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3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3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3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3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3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3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3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3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3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3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3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3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3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3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3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3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3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3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3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3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3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3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3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3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3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3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3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3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3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3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3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3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3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3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3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3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3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3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3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3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3"/>
    </row>
    <row r="331" spans="6:30" x14ac:dyDescent="0.15">
      <c r="F331" s="18"/>
      <c r="G331" s="73"/>
    </row>
    <row r="332" spans="6:30" x14ac:dyDescent="0.15">
      <c r="F332" s="18"/>
      <c r="G332" s="73"/>
    </row>
    <row r="333" spans="6:30" x14ac:dyDescent="0.15">
      <c r="F333" s="18"/>
      <c r="G333" s="73"/>
    </row>
    <row r="334" spans="6:30" x14ac:dyDescent="0.15">
      <c r="F334" s="18"/>
      <c r="G334" s="73"/>
    </row>
    <row r="335" spans="6:30" x14ac:dyDescent="0.15">
      <c r="F335" s="18"/>
      <c r="G335" s="73"/>
    </row>
    <row r="336" spans="6:30" x14ac:dyDescent="0.15">
      <c r="F336" s="18"/>
      <c r="G336" s="73"/>
    </row>
    <row r="337" spans="6:7" x14ac:dyDescent="0.15">
      <c r="F337" s="18"/>
      <c r="G337" s="73"/>
    </row>
    <row r="338" spans="6:7" x14ac:dyDescent="0.15">
      <c r="F338" s="18"/>
      <c r="G338" s="73"/>
    </row>
    <row r="339" spans="6:7" x14ac:dyDescent="0.15">
      <c r="F339" s="18"/>
      <c r="G339" s="73"/>
    </row>
    <row r="340" spans="6:7" x14ac:dyDescent="0.15">
      <c r="F340" s="18"/>
      <c r="G340" s="73"/>
    </row>
    <row r="341" spans="6:7" x14ac:dyDescent="0.15">
      <c r="F341" s="18"/>
      <c r="G341" s="73"/>
    </row>
    <row r="342" spans="6:7" x14ac:dyDescent="0.15">
      <c r="F342" s="18"/>
      <c r="G342" s="73"/>
    </row>
    <row r="343" spans="6:7" x14ac:dyDescent="0.15">
      <c r="F343" s="18"/>
      <c r="G343" s="73"/>
    </row>
    <row r="344" spans="6:7" x14ac:dyDescent="0.15">
      <c r="F344" s="18"/>
      <c r="G344" s="73"/>
    </row>
    <row r="345" spans="6:7" x14ac:dyDescent="0.15">
      <c r="F345" s="18"/>
      <c r="G345" s="73"/>
    </row>
    <row r="346" spans="6:7" x14ac:dyDescent="0.15">
      <c r="F346" s="18"/>
      <c r="G346" s="73"/>
    </row>
    <row r="347" spans="6:7" x14ac:dyDescent="0.15">
      <c r="F347" s="18"/>
      <c r="G347" s="73"/>
    </row>
    <row r="348" spans="6:7" x14ac:dyDescent="0.15">
      <c r="F348" s="18"/>
      <c r="G348" s="73"/>
    </row>
    <row r="349" spans="6:7" x14ac:dyDescent="0.15">
      <c r="F349" s="18"/>
      <c r="G349" s="73"/>
    </row>
    <row r="350" spans="6:7" x14ac:dyDescent="0.15">
      <c r="F350" s="18"/>
      <c r="G350" s="73"/>
    </row>
    <row r="351" spans="6:7" x14ac:dyDescent="0.15">
      <c r="F351" s="18"/>
      <c r="G351" s="73"/>
    </row>
    <row r="352" spans="6:7" x14ac:dyDescent="0.15">
      <c r="F352" s="18"/>
      <c r="G352" s="73"/>
    </row>
    <row r="353" spans="6:7" x14ac:dyDescent="0.15">
      <c r="F353" s="18"/>
      <c r="G353" s="73"/>
    </row>
    <row r="354" spans="6:7" x14ac:dyDescent="0.15">
      <c r="F354" s="18"/>
      <c r="G354" s="73"/>
    </row>
    <row r="355" spans="6:7" x14ac:dyDescent="0.15">
      <c r="F355" s="18"/>
      <c r="G355" s="73"/>
    </row>
    <row r="356" spans="6:7" x14ac:dyDescent="0.15">
      <c r="F356" s="18"/>
      <c r="G356" s="73"/>
    </row>
    <row r="357" spans="6:7" x14ac:dyDescent="0.15">
      <c r="F357" s="18"/>
      <c r="G357" s="73"/>
    </row>
    <row r="358" spans="6:7" x14ac:dyDescent="0.15">
      <c r="F358" s="18"/>
      <c r="G358" s="73"/>
    </row>
    <row r="359" spans="6:7" x14ac:dyDescent="0.15">
      <c r="F359" s="18"/>
      <c r="G359" s="73"/>
    </row>
    <row r="360" spans="6:7" x14ac:dyDescent="0.15">
      <c r="F360" s="18"/>
      <c r="G360" s="73"/>
    </row>
    <row r="361" spans="6:7" x14ac:dyDescent="0.15">
      <c r="F361" s="18"/>
      <c r="G361" s="73"/>
    </row>
    <row r="362" spans="6:7" x14ac:dyDescent="0.15">
      <c r="F362" s="18"/>
      <c r="G362" s="73"/>
    </row>
    <row r="363" spans="6:7" x14ac:dyDescent="0.15">
      <c r="F363" s="18"/>
      <c r="G363" s="73"/>
    </row>
    <row r="364" spans="6:7" x14ac:dyDescent="0.15">
      <c r="F364" s="18"/>
      <c r="G364" s="73"/>
    </row>
    <row r="365" spans="6:7" x14ac:dyDescent="0.15">
      <c r="F365" s="18"/>
      <c r="G365" s="73"/>
    </row>
    <row r="366" spans="6:7" x14ac:dyDescent="0.15">
      <c r="F366" s="18"/>
      <c r="G366" s="73"/>
    </row>
    <row r="367" spans="6:7" x14ac:dyDescent="0.15">
      <c r="F367" s="18"/>
      <c r="G367" s="73"/>
    </row>
    <row r="368" spans="6:7" x14ac:dyDescent="0.15">
      <c r="F368" s="18"/>
      <c r="G368" s="73"/>
    </row>
    <row r="369" spans="6:7" x14ac:dyDescent="0.15">
      <c r="F369" s="18"/>
      <c r="G369" s="73"/>
    </row>
    <row r="370" spans="6:7" x14ac:dyDescent="0.15">
      <c r="F370" s="18"/>
      <c r="G370" s="73"/>
    </row>
    <row r="371" spans="6:7" x14ac:dyDescent="0.15">
      <c r="F371" s="18"/>
      <c r="G371" s="73"/>
    </row>
    <row r="372" spans="6:7" x14ac:dyDescent="0.15">
      <c r="F372" s="18"/>
      <c r="G372" s="73"/>
    </row>
    <row r="373" spans="6:7" x14ac:dyDescent="0.15">
      <c r="F373" s="18"/>
      <c r="G373" s="73"/>
    </row>
    <row r="374" spans="6:7" x14ac:dyDescent="0.15">
      <c r="F374" s="18"/>
      <c r="G374" s="73"/>
    </row>
    <row r="375" spans="6:7" x14ac:dyDescent="0.15">
      <c r="F375" s="18"/>
      <c r="G375" s="73"/>
    </row>
    <row r="376" spans="6:7" x14ac:dyDescent="0.15">
      <c r="F376" s="18"/>
      <c r="G376" s="73"/>
    </row>
    <row r="377" spans="6:7" x14ac:dyDescent="0.15">
      <c r="F377" s="18"/>
      <c r="G377" s="73"/>
    </row>
    <row r="378" spans="6:7" x14ac:dyDescent="0.15">
      <c r="F378" s="18"/>
      <c r="G378" s="73"/>
    </row>
    <row r="379" spans="6:7" x14ac:dyDescent="0.15">
      <c r="F379" s="18"/>
      <c r="G379" s="73"/>
    </row>
    <row r="380" spans="6:7" x14ac:dyDescent="0.15">
      <c r="F380" s="18"/>
      <c r="G380" s="73"/>
    </row>
    <row r="381" spans="6:7" x14ac:dyDescent="0.15">
      <c r="F381" s="18"/>
      <c r="G381" s="73"/>
    </row>
    <row r="382" spans="6:7" x14ac:dyDescent="0.15">
      <c r="F382" s="18"/>
      <c r="G382" s="73"/>
    </row>
    <row r="383" spans="6:7" x14ac:dyDescent="0.15">
      <c r="F383" s="18"/>
      <c r="G383" s="73"/>
    </row>
    <row r="384" spans="6:7" x14ac:dyDescent="0.15">
      <c r="F384" s="18"/>
      <c r="G384" s="73"/>
    </row>
    <row r="385" spans="6:7" x14ac:dyDescent="0.15">
      <c r="F385" s="18"/>
      <c r="G385" s="73"/>
    </row>
    <row r="386" spans="6:7" x14ac:dyDescent="0.15">
      <c r="F386" s="18"/>
      <c r="G386" s="73"/>
    </row>
    <row r="387" spans="6:7" x14ac:dyDescent="0.15">
      <c r="F387" s="18"/>
      <c r="G387" s="73"/>
    </row>
    <row r="388" spans="6:7" x14ac:dyDescent="0.15">
      <c r="F388" s="18"/>
      <c r="G388" s="73"/>
    </row>
    <row r="389" spans="6:7" x14ac:dyDescent="0.15">
      <c r="F389" s="18"/>
      <c r="G389" s="73"/>
    </row>
    <row r="390" spans="6:7" x14ac:dyDescent="0.15">
      <c r="F390" s="18"/>
      <c r="G390" s="73"/>
    </row>
    <row r="391" spans="6:7" x14ac:dyDescent="0.15">
      <c r="F391" s="18"/>
      <c r="G391" s="73"/>
    </row>
    <row r="392" spans="6:7" x14ac:dyDescent="0.15">
      <c r="F392" s="18"/>
      <c r="G392" s="73"/>
    </row>
    <row r="393" spans="6:7" x14ac:dyDescent="0.15">
      <c r="F393" s="18"/>
      <c r="G393" s="73"/>
    </row>
    <row r="394" spans="6:7" x14ac:dyDescent="0.15">
      <c r="F394" s="18"/>
      <c r="G394" s="73"/>
    </row>
    <row r="395" spans="6:7" x14ac:dyDescent="0.15">
      <c r="F395" s="18"/>
      <c r="G395" s="73"/>
    </row>
    <row r="396" spans="6:7" x14ac:dyDescent="0.15">
      <c r="F396" s="18"/>
      <c r="G396" s="73"/>
    </row>
    <row r="397" spans="6:7" x14ac:dyDescent="0.15">
      <c r="F397" s="18"/>
      <c r="G397" s="73"/>
    </row>
    <row r="398" spans="6:7" x14ac:dyDescent="0.15">
      <c r="F398" s="18"/>
      <c r="G398" s="73"/>
    </row>
    <row r="399" spans="6:7" x14ac:dyDescent="0.15">
      <c r="F399" s="18"/>
      <c r="G399" s="73"/>
    </row>
    <row r="400" spans="6:7" x14ac:dyDescent="0.15">
      <c r="F400" s="18"/>
      <c r="G400" s="73"/>
    </row>
    <row r="401" spans="6:7" x14ac:dyDescent="0.15">
      <c r="F401" s="18"/>
      <c r="G401" s="73"/>
    </row>
    <row r="402" spans="6:7" x14ac:dyDescent="0.15">
      <c r="F402" s="18"/>
      <c r="G402" s="73"/>
    </row>
    <row r="403" spans="6:7" x14ac:dyDescent="0.15">
      <c r="F403" s="18"/>
      <c r="G403" s="73"/>
    </row>
    <row r="404" spans="6:7" x14ac:dyDescent="0.15">
      <c r="F404" s="18"/>
      <c r="G404" s="73"/>
    </row>
    <row r="405" spans="6:7" x14ac:dyDescent="0.15">
      <c r="F405" s="18"/>
      <c r="G405" s="73"/>
    </row>
    <row r="406" spans="6:7" x14ac:dyDescent="0.15">
      <c r="F406" s="18"/>
      <c r="G406" s="73"/>
    </row>
    <row r="407" spans="6:7" x14ac:dyDescent="0.15">
      <c r="F407" s="18"/>
      <c r="G407" s="73"/>
    </row>
    <row r="408" spans="6:7" x14ac:dyDescent="0.15">
      <c r="F408" s="18"/>
      <c r="G408" s="73"/>
    </row>
    <row r="409" spans="6:7" x14ac:dyDescent="0.15">
      <c r="F409" s="18"/>
      <c r="G409" s="73"/>
    </row>
    <row r="410" spans="6:7" x14ac:dyDescent="0.15">
      <c r="F410" s="18"/>
      <c r="G410" s="73"/>
    </row>
    <row r="411" spans="6:7" x14ac:dyDescent="0.15">
      <c r="F411" s="18"/>
      <c r="G411" s="73"/>
    </row>
    <row r="412" spans="6:7" x14ac:dyDescent="0.15">
      <c r="F412" s="18"/>
      <c r="G412" s="73"/>
    </row>
    <row r="413" spans="6:7" x14ac:dyDescent="0.15">
      <c r="F413" s="18"/>
      <c r="G413" s="73"/>
    </row>
    <row r="414" spans="6:7" x14ac:dyDescent="0.15">
      <c r="F414" s="18"/>
      <c r="G414" s="73"/>
    </row>
    <row r="415" spans="6:7" x14ac:dyDescent="0.15">
      <c r="F415" s="18"/>
      <c r="G415" s="73"/>
    </row>
    <row r="416" spans="6:7" x14ac:dyDescent="0.15">
      <c r="F416" s="18"/>
      <c r="G416" s="73"/>
    </row>
    <row r="417" spans="6:7" x14ac:dyDescent="0.15">
      <c r="F417" s="18"/>
      <c r="G417" s="73"/>
    </row>
    <row r="418" spans="6:7" x14ac:dyDescent="0.15">
      <c r="F418" s="18"/>
      <c r="G418" s="73"/>
    </row>
    <row r="419" spans="6:7" x14ac:dyDescent="0.15">
      <c r="F419" s="18"/>
      <c r="G419" s="73"/>
    </row>
    <row r="420" spans="6:7" x14ac:dyDescent="0.15">
      <c r="F420" s="18"/>
      <c r="G420" s="73"/>
    </row>
    <row r="421" spans="6:7" x14ac:dyDescent="0.15">
      <c r="F421" s="18"/>
      <c r="G421" s="73"/>
    </row>
    <row r="422" spans="6:7" x14ac:dyDescent="0.15">
      <c r="F422" s="18"/>
      <c r="G422" s="73"/>
    </row>
    <row r="423" spans="6:7" x14ac:dyDescent="0.15">
      <c r="F423" s="18"/>
      <c r="G423" s="73"/>
    </row>
    <row r="424" spans="6:7" x14ac:dyDescent="0.15">
      <c r="F424" s="18"/>
      <c r="G424" s="73"/>
    </row>
    <row r="425" spans="6:7" x14ac:dyDescent="0.15">
      <c r="F425" s="18"/>
      <c r="G425" s="73"/>
    </row>
    <row r="426" spans="6:7" x14ac:dyDescent="0.15">
      <c r="F426" s="18"/>
      <c r="G426" s="73"/>
    </row>
    <row r="427" spans="6:7" x14ac:dyDescent="0.15">
      <c r="F427" s="18"/>
      <c r="G427" s="73"/>
    </row>
    <row r="428" spans="6:7" x14ac:dyDescent="0.15">
      <c r="F428" s="18"/>
      <c r="G428" s="73"/>
    </row>
    <row r="429" spans="6:7" x14ac:dyDescent="0.15">
      <c r="F429" s="18"/>
      <c r="G429" s="73"/>
    </row>
    <row r="430" spans="6:7" x14ac:dyDescent="0.15">
      <c r="F430" s="18"/>
      <c r="G430" s="73"/>
    </row>
    <row r="431" spans="6:7" x14ac:dyDescent="0.15">
      <c r="F431" s="18"/>
      <c r="G431" s="73"/>
    </row>
    <row r="432" spans="6:7" x14ac:dyDescent="0.15">
      <c r="F432" s="18"/>
      <c r="G432" s="73"/>
    </row>
    <row r="433" spans="6:7" x14ac:dyDescent="0.15">
      <c r="F433" s="18"/>
      <c r="G433" s="73"/>
    </row>
    <row r="434" spans="6:7" x14ac:dyDescent="0.15">
      <c r="F434" s="18"/>
      <c r="G434" s="73"/>
    </row>
    <row r="435" spans="6:7" x14ac:dyDescent="0.15">
      <c r="F435" s="18"/>
      <c r="G435" s="73"/>
    </row>
    <row r="436" spans="6:7" x14ac:dyDescent="0.15">
      <c r="F436" s="18"/>
      <c r="G436" s="73"/>
    </row>
    <row r="437" spans="6:7" x14ac:dyDescent="0.15">
      <c r="F437" s="18"/>
      <c r="G437" s="73"/>
    </row>
    <row r="438" spans="6:7" x14ac:dyDescent="0.15">
      <c r="F438" s="18"/>
      <c r="G438" s="73"/>
    </row>
    <row r="439" spans="6:7" x14ac:dyDescent="0.15">
      <c r="F439" s="18"/>
      <c r="G439" s="73"/>
    </row>
    <row r="440" spans="6:7" x14ac:dyDescent="0.15">
      <c r="F440" s="18"/>
      <c r="G440" s="73"/>
    </row>
    <row r="441" spans="6:7" x14ac:dyDescent="0.15">
      <c r="F441" s="18"/>
      <c r="G441" s="73"/>
    </row>
    <row r="442" spans="6:7" x14ac:dyDescent="0.15">
      <c r="F442" s="18"/>
      <c r="G442" s="73"/>
    </row>
    <row r="443" spans="6:7" x14ac:dyDescent="0.15">
      <c r="F443" s="18"/>
      <c r="G443" s="73"/>
    </row>
    <row r="444" spans="6:7" x14ac:dyDescent="0.15">
      <c r="F444" s="18"/>
      <c r="G444" s="73"/>
    </row>
    <row r="445" spans="6:7" x14ac:dyDescent="0.15">
      <c r="F445" s="18"/>
      <c r="G445" s="73"/>
    </row>
    <row r="446" spans="6:7" x14ac:dyDescent="0.15">
      <c r="F446" s="18"/>
      <c r="G446" s="73"/>
    </row>
    <row r="447" spans="6:7" x14ac:dyDescent="0.15">
      <c r="F447" s="18"/>
      <c r="G447" s="73"/>
    </row>
    <row r="448" spans="6:7" x14ac:dyDescent="0.15">
      <c r="F448" s="18"/>
      <c r="G448" s="73"/>
    </row>
    <row r="449" spans="6:7" x14ac:dyDescent="0.15">
      <c r="F449" s="18"/>
      <c r="G449" s="73"/>
    </row>
    <row r="450" spans="6:7" x14ac:dyDescent="0.15">
      <c r="F450" s="18"/>
      <c r="G450" s="73"/>
    </row>
    <row r="451" spans="6:7" x14ac:dyDescent="0.15">
      <c r="F451" s="18"/>
      <c r="G451" s="73"/>
    </row>
    <row r="452" spans="6:7" x14ac:dyDescent="0.15">
      <c r="F452" s="18"/>
      <c r="G452" s="73"/>
    </row>
    <row r="453" spans="6:7" x14ac:dyDescent="0.15">
      <c r="F453" s="18"/>
      <c r="G453" s="73"/>
    </row>
    <row r="454" spans="6:7" x14ac:dyDescent="0.15">
      <c r="F454" s="18"/>
      <c r="G454" s="73"/>
    </row>
    <row r="455" spans="6:7" x14ac:dyDescent="0.15">
      <c r="F455" s="18"/>
      <c r="G455" s="73"/>
    </row>
    <row r="456" spans="6:7" x14ac:dyDescent="0.15">
      <c r="F456" s="18"/>
      <c r="G456" s="73"/>
    </row>
    <row r="457" spans="6:7" x14ac:dyDescent="0.15">
      <c r="F457" s="18"/>
      <c r="G457" s="73"/>
    </row>
    <row r="458" spans="6:7" x14ac:dyDescent="0.15">
      <c r="F458" s="18"/>
      <c r="G458" s="73"/>
    </row>
    <row r="459" spans="6:7" x14ac:dyDescent="0.15">
      <c r="F459" s="18"/>
      <c r="G459" s="73"/>
    </row>
    <row r="460" spans="6:7" x14ac:dyDescent="0.15">
      <c r="F460" s="18"/>
      <c r="G460" s="73"/>
    </row>
    <row r="461" spans="6:7" x14ac:dyDescent="0.15">
      <c r="F461" s="18"/>
      <c r="G461" s="73"/>
    </row>
    <row r="462" spans="6:7" x14ac:dyDescent="0.15">
      <c r="F462" s="18"/>
      <c r="G462" s="73"/>
    </row>
    <row r="463" spans="6:7" x14ac:dyDescent="0.15">
      <c r="F463" s="18"/>
      <c r="G463" s="73"/>
    </row>
    <row r="464" spans="6:7" x14ac:dyDescent="0.15">
      <c r="F464" s="18"/>
      <c r="G464" s="73"/>
    </row>
    <row r="465" spans="6:7" x14ac:dyDescent="0.15">
      <c r="F465" s="18"/>
      <c r="G465" s="73"/>
    </row>
    <row r="466" spans="6:7" x14ac:dyDescent="0.15">
      <c r="F466" s="18"/>
      <c r="G466" s="73"/>
    </row>
    <row r="467" spans="6:7" x14ac:dyDescent="0.15">
      <c r="F467" s="18"/>
      <c r="G467" s="73"/>
    </row>
    <row r="468" spans="6:7" x14ac:dyDescent="0.15">
      <c r="F468" s="18"/>
      <c r="G468" s="73"/>
    </row>
    <row r="469" spans="6:7" x14ac:dyDescent="0.15">
      <c r="F469" s="18"/>
      <c r="G469" s="73"/>
    </row>
    <row r="470" spans="6:7" x14ac:dyDescent="0.15">
      <c r="F470" s="18"/>
      <c r="G470" s="73"/>
    </row>
    <row r="471" spans="6:7" x14ac:dyDescent="0.15">
      <c r="F471" s="18"/>
      <c r="G471" s="73"/>
    </row>
    <row r="472" spans="6:7" x14ac:dyDescent="0.15">
      <c r="F472" s="18"/>
      <c r="G472" s="73"/>
    </row>
    <row r="473" spans="6:7" x14ac:dyDescent="0.15">
      <c r="F473" s="18"/>
      <c r="G473" s="73"/>
    </row>
    <row r="474" spans="6:7" x14ac:dyDescent="0.15">
      <c r="F474" s="18"/>
      <c r="G474" s="73"/>
    </row>
    <row r="475" spans="6:7" x14ac:dyDescent="0.15">
      <c r="F475" s="18"/>
      <c r="G475" s="73"/>
    </row>
    <row r="476" spans="6:7" x14ac:dyDescent="0.15">
      <c r="F476" s="18"/>
      <c r="G476" s="73"/>
    </row>
    <row r="477" spans="6:7" x14ac:dyDescent="0.15">
      <c r="F477" s="18"/>
      <c r="G477" s="73"/>
    </row>
    <row r="478" spans="6:7" x14ac:dyDescent="0.15">
      <c r="F478" s="18"/>
      <c r="G478" s="73"/>
    </row>
    <row r="479" spans="6:7" x14ac:dyDescent="0.15">
      <c r="F479" s="18"/>
      <c r="G479" s="73"/>
    </row>
    <row r="480" spans="6:7" x14ac:dyDescent="0.15">
      <c r="F480" s="18"/>
      <c r="G480" s="73"/>
    </row>
    <row r="481" spans="6:7" x14ac:dyDescent="0.15">
      <c r="F481" s="18"/>
      <c r="G481" s="73"/>
    </row>
    <row r="482" spans="6:7" x14ac:dyDescent="0.15">
      <c r="F482" s="18"/>
      <c r="G482" s="73"/>
    </row>
    <row r="483" spans="6:7" x14ac:dyDescent="0.15">
      <c r="F483" s="18"/>
      <c r="G483" s="73"/>
    </row>
    <row r="484" spans="6:7" x14ac:dyDescent="0.15">
      <c r="F484" s="18"/>
      <c r="G484" s="73"/>
    </row>
    <row r="485" spans="6:7" x14ac:dyDescent="0.15">
      <c r="F485" s="18"/>
      <c r="G485" s="73"/>
    </row>
    <row r="486" spans="6:7" x14ac:dyDescent="0.15">
      <c r="F486" s="18"/>
      <c r="G486" s="73"/>
    </row>
    <row r="487" spans="6:7" x14ac:dyDescent="0.15">
      <c r="F487" s="18"/>
      <c r="G487" s="73"/>
    </row>
    <row r="488" spans="6:7" x14ac:dyDescent="0.15">
      <c r="F488" s="18"/>
      <c r="G488" s="73"/>
    </row>
    <row r="489" spans="6:7" x14ac:dyDescent="0.15">
      <c r="F489" s="18"/>
      <c r="G489" s="73"/>
    </row>
    <row r="490" spans="6:7" x14ac:dyDescent="0.15">
      <c r="F490" s="18"/>
      <c r="G490" s="73"/>
    </row>
    <row r="491" spans="6:7" x14ac:dyDescent="0.15">
      <c r="F491" s="18"/>
      <c r="G491" s="73"/>
    </row>
    <row r="492" spans="6:7" x14ac:dyDescent="0.15">
      <c r="F492" s="18"/>
      <c r="G492" s="73"/>
    </row>
    <row r="493" spans="6:7" x14ac:dyDescent="0.15">
      <c r="F493" s="18"/>
      <c r="G493" s="73"/>
    </row>
    <row r="494" spans="6:7" x14ac:dyDescent="0.15">
      <c r="F494" s="18"/>
      <c r="G494" s="73"/>
    </row>
    <row r="495" spans="6:7" x14ac:dyDescent="0.15">
      <c r="F495" s="18"/>
      <c r="G495" s="73"/>
    </row>
    <row r="496" spans="6:7" x14ac:dyDescent="0.15">
      <c r="F496" s="18"/>
      <c r="G496" s="73"/>
    </row>
    <row r="497" spans="6:7" x14ac:dyDescent="0.15">
      <c r="F497" s="18"/>
      <c r="G497" s="73"/>
    </row>
    <row r="498" spans="6:7" x14ac:dyDescent="0.15">
      <c r="F498" s="18"/>
      <c r="G498" s="73"/>
    </row>
    <row r="499" spans="6:7" x14ac:dyDescent="0.15">
      <c r="F499" s="18"/>
      <c r="G499" s="73"/>
    </row>
    <row r="500" spans="6:7" x14ac:dyDescent="0.15">
      <c r="F500" s="18"/>
      <c r="G500" s="73"/>
    </row>
    <row r="501" spans="6:7" x14ac:dyDescent="0.15">
      <c r="F501" s="18"/>
      <c r="G501" s="73"/>
    </row>
    <row r="502" spans="6:7" x14ac:dyDescent="0.15">
      <c r="F502" s="18"/>
      <c r="G502" s="73"/>
    </row>
    <row r="503" spans="6:7" x14ac:dyDescent="0.15">
      <c r="F503" s="18"/>
      <c r="G503" s="73"/>
    </row>
    <row r="504" spans="6:7" x14ac:dyDescent="0.15">
      <c r="F504" s="18"/>
      <c r="G504" s="73"/>
    </row>
    <row r="505" spans="6:7" x14ac:dyDescent="0.15">
      <c r="F505" s="18"/>
      <c r="G505" s="73"/>
    </row>
    <row r="506" spans="6:7" x14ac:dyDescent="0.15">
      <c r="F506" s="18"/>
      <c r="G506" s="73"/>
    </row>
    <row r="507" spans="6:7" x14ac:dyDescent="0.15">
      <c r="F507" s="18"/>
      <c r="G507" s="73"/>
    </row>
    <row r="508" spans="6:7" x14ac:dyDescent="0.15">
      <c r="F508" s="18"/>
      <c r="G508" s="73"/>
    </row>
    <row r="509" spans="6:7" x14ac:dyDescent="0.15">
      <c r="F509" s="18"/>
      <c r="G509" s="73"/>
    </row>
    <row r="510" spans="6:7" x14ac:dyDescent="0.15">
      <c r="F510" s="18"/>
      <c r="G510" s="73"/>
    </row>
    <row r="511" spans="6:7" x14ac:dyDescent="0.15">
      <c r="F511" s="18"/>
      <c r="G511" s="73"/>
    </row>
    <row r="512" spans="6:7" x14ac:dyDescent="0.15">
      <c r="F512" s="18"/>
      <c r="G512" s="73"/>
    </row>
    <row r="513" spans="6:7" x14ac:dyDescent="0.15">
      <c r="F513" s="18"/>
      <c r="G513" s="73"/>
    </row>
    <row r="514" spans="6:7" x14ac:dyDescent="0.15">
      <c r="F514" s="18"/>
      <c r="G514" s="73"/>
    </row>
    <row r="515" spans="6:7" x14ac:dyDescent="0.15">
      <c r="F515" s="18"/>
      <c r="G515" s="73"/>
    </row>
    <row r="516" spans="6:7" x14ac:dyDescent="0.15">
      <c r="F516" s="18"/>
      <c r="G516" s="73"/>
    </row>
    <row r="517" spans="6:7" x14ac:dyDescent="0.15">
      <c r="F517" s="18"/>
      <c r="G517" s="73"/>
    </row>
    <row r="518" spans="6:7" x14ac:dyDescent="0.15">
      <c r="F518" s="18"/>
      <c r="G518" s="73"/>
    </row>
    <row r="519" spans="6:7" x14ac:dyDescent="0.15">
      <c r="F519" s="18"/>
      <c r="G519" s="73"/>
    </row>
    <row r="520" spans="6:7" x14ac:dyDescent="0.15">
      <c r="F520" s="18"/>
      <c r="G520" s="73"/>
    </row>
    <row r="521" spans="6:7" x14ac:dyDescent="0.15">
      <c r="F521" s="18"/>
      <c r="G521" s="73"/>
    </row>
    <row r="522" spans="6:7" x14ac:dyDescent="0.15">
      <c r="F522" s="18"/>
      <c r="G522" s="73"/>
    </row>
    <row r="523" spans="6:7" x14ac:dyDescent="0.15">
      <c r="F523" s="18"/>
      <c r="G523" s="73"/>
    </row>
    <row r="524" spans="6:7" x14ac:dyDescent="0.15">
      <c r="F524" s="18"/>
      <c r="G524" s="73"/>
    </row>
    <row r="525" spans="6:7" x14ac:dyDescent="0.15">
      <c r="F525" s="18"/>
      <c r="G525" s="73"/>
    </row>
    <row r="526" spans="6:7" x14ac:dyDescent="0.15">
      <c r="F526" s="18"/>
      <c r="G526" s="73"/>
    </row>
    <row r="527" spans="6:7" x14ac:dyDescent="0.15">
      <c r="F527" s="18"/>
      <c r="G527" s="73"/>
    </row>
    <row r="528" spans="6:7" x14ac:dyDescent="0.15">
      <c r="F528" s="18"/>
      <c r="G528" s="73"/>
    </row>
    <row r="529" spans="6:7" x14ac:dyDescent="0.15">
      <c r="F529" s="18"/>
      <c r="G529" s="73"/>
    </row>
    <row r="530" spans="6:7" x14ac:dyDescent="0.15">
      <c r="F530" s="18"/>
      <c r="G530" s="73"/>
    </row>
    <row r="531" spans="6:7" x14ac:dyDescent="0.15">
      <c r="F531" s="18"/>
      <c r="G531" s="73"/>
    </row>
    <row r="532" spans="6:7" x14ac:dyDescent="0.15">
      <c r="F532" s="18"/>
      <c r="G532" s="73"/>
    </row>
    <row r="533" spans="6:7" x14ac:dyDescent="0.15">
      <c r="F533" s="18"/>
      <c r="G533" s="73"/>
    </row>
    <row r="534" spans="6:7" x14ac:dyDescent="0.15">
      <c r="F534" s="18"/>
      <c r="G534" s="73"/>
    </row>
    <row r="535" spans="6:7" x14ac:dyDescent="0.15">
      <c r="F535" s="18"/>
      <c r="G535" s="73"/>
    </row>
    <row r="536" spans="6:7" x14ac:dyDescent="0.15">
      <c r="F536" s="18"/>
      <c r="G536" s="73"/>
    </row>
    <row r="537" spans="6:7" x14ac:dyDescent="0.15">
      <c r="F537" s="18"/>
      <c r="G537" s="73"/>
    </row>
    <row r="538" spans="6:7" x14ac:dyDescent="0.15">
      <c r="F538" s="18"/>
      <c r="G538" s="73"/>
    </row>
    <row r="539" spans="6:7" x14ac:dyDescent="0.15">
      <c r="F539" s="18"/>
      <c r="G539" s="73"/>
    </row>
    <row r="540" spans="6:7" x14ac:dyDescent="0.15">
      <c r="F540" s="18"/>
      <c r="G540" s="73"/>
    </row>
    <row r="541" spans="6:7" x14ac:dyDescent="0.15">
      <c r="F541" s="18"/>
      <c r="G541" s="73"/>
    </row>
    <row r="542" spans="6:7" x14ac:dyDescent="0.15">
      <c r="F542" s="18"/>
      <c r="G542" s="73"/>
    </row>
    <row r="543" spans="6:7" x14ac:dyDescent="0.15">
      <c r="F543" s="18"/>
      <c r="G543" s="73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4"/>
  <sheetViews>
    <sheetView showGridLines="0" zoomScale="80" zoomScaleNormal="80" workbookViewId="0">
      <selection activeCell="H17" sqref="H17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69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6" t="s">
        <v>70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spans="2:29" s="63" customFormat="1" ht="8.25" customHeight="1" thickBot="1" x14ac:dyDescent="0.2">
      <c r="B3" s="180"/>
      <c r="C3" s="157"/>
      <c r="D3" s="157"/>
      <c r="E3" s="64"/>
      <c r="F3" s="157"/>
      <c r="G3" s="157"/>
      <c r="H3" s="157"/>
      <c r="I3" s="157"/>
      <c r="J3" s="157"/>
      <c r="K3" s="157"/>
      <c r="L3" s="64"/>
      <c r="M3" s="64"/>
      <c r="N3" s="64"/>
      <c r="O3" s="64"/>
    </row>
    <row r="4" spans="2:29" s="63" customFormat="1" ht="19.5" customHeight="1" x14ac:dyDescent="0.15">
      <c r="B4" s="180"/>
      <c r="C4" s="158" t="s">
        <v>56</v>
      </c>
      <c r="D4" s="160" t="s">
        <v>1</v>
      </c>
      <c r="E4" s="160" t="s">
        <v>40</v>
      </c>
      <c r="F4" s="160" t="s">
        <v>41</v>
      </c>
      <c r="G4" s="166" t="s">
        <v>65</v>
      </c>
      <c r="H4" s="167"/>
      <c r="I4" s="162" t="s">
        <v>49</v>
      </c>
      <c r="J4" s="163"/>
      <c r="K4" s="163"/>
      <c r="L4" s="163"/>
      <c r="M4" s="163"/>
      <c r="N4" s="163"/>
      <c r="O4" s="164"/>
      <c r="P4" s="162" t="s">
        <v>50</v>
      </c>
      <c r="Q4" s="163"/>
      <c r="R4" s="163"/>
      <c r="S4" s="163"/>
      <c r="T4" s="163"/>
      <c r="U4" s="163"/>
      <c r="V4" s="164"/>
      <c r="W4" s="171" t="s">
        <v>42</v>
      </c>
      <c r="X4" s="172"/>
      <c r="Y4" s="172"/>
      <c r="Z4" s="172"/>
      <c r="AA4" s="172"/>
      <c r="AB4" s="172"/>
      <c r="AC4" s="173"/>
    </row>
    <row r="5" spans="2:29" s="63" customFormat="1" ht="30" customHeight="1" x14ac:dyDescent="0.15">
      <c r="B5" s="180"/>
      <c r="C5" s="159"/>
      <c r="D5" s="161"/>
      <c r="E5" s="161"/>
      <c r="F5" s="161"/>
      <c r="G5" s="168"/>
      <c r="H5" s="169"/>
      <c r="I5" s="161" t="s">
        <v>0</v>
      </c>
      <c r="J5" s="161"/>
      <c r="K5" s="161"/>
      <c r="L5" s="170" t="s">
        <v>8</v>
      </c>
      <c r="M5" s="170"/>
      <c r="N5" s="170"/>
      <c r="O5" s="170"/>
      <c r="P5" s="161" t="s">
        <v>0</v>
      </c>
      <c r="Q5" s="161"/>
      <c r="R5" s="161"/>
      <c r="S5" s="170" t="s">
        <v>8</v>
      </c>
      <c r="T5" s="170"/>
      <c r="U5" s="170"/>
      <c r="V5" s="170"/>
      <c r="W5" s="161" t="s">
        <v>0</v>
      </c>
      <c r="X5" s="161"/>
      <c r="Y5" s="161"/>
      <c r="Z5" s="170" t="s">
        <v>8</v>
      </c>
      <c r="AA5" s="170"/>
      <c r="AB5" s="170"/>
      <c r="AC5" s="174"/>
    </row>
    <row r="6" spans="2:29" ht="28.5" customHeight="1" x14ac:dyDescent="0.15">
      <c r="B6" s="180"/>
      <c r="C6" s="159"/>
      <c r="D6" s="161"/>
      <c r="E6" s="161"/>
      <c r="F6" s="161"/>
      <c r="G6" s="155" t="s">
        <v>2</v>
      </c>
      <c r="H6" s="175" t="s">
        <v>10</v>
      </c>
      <c r="I6" s="102" t="s">
        <v>54</v>
      </c>
      <c r="J6" s="165" t="s">
        <v>11</v>
      </c>
      <c r="K6" s="100" t="s">
        <v>43</v>
      </c>
      <c r="L6" s="105" t="s">
        <v>44</v>
      </c>
      <c r="M6" s="105"/>
      <c r="N6" s="105"/>
      <c r="O6" s="105"/>
      <c r="P6" s="102" t="s">
        <v>55</v>
      </c>
      <c r="Q6" s="165" t="s">
        <v>12</v>
      </c>
      <c r="R6" s="100" t="s">
        <v>43</v>
      </c>
      <c r="S6" s="105" t="s">
        <v>44</v>
      </c>
      <c r="T6" s="105"/>
      <c r="U6" s="105"/>
      <c r="V6" s="105"/>
      <c r="W6" s="102" t="s">
        <v>55</v>
      </c>
      <c r="X6" s="165" t="s">
        <v>12</v>
      </c>
      <c r="Y6" s="100" t="s">
        <v>43</v>
      </c>
      <c r="Z6" s="105" t="s">
        <v>44</v>
      </c>
      <c r="AA6" s="105"/>
      <c r="AB6" s="105"/>
      <c r="AC6" s="176"/>
    </row>
    <row r="7" spans="2:29" ht="41.25" customHeight="1" x14ac:dyDescent="0.15">
      <c r="B7" s="181"/>
      <c r="C7" s="98"/>
      <c r="D7" s="100"/>
      <c r="E7" s="100"/>
      <c r="F7" s="100"/>
      <c r="G7" s="155"/>
      <c r="H7" s="175"/>
      <c r="I7" s="102"/>
      <c r="J7" s="165"/>
      <c r="K7" s="100"/>
      <c r="L7" s="50" t="s">
        <v>3</v>
      </c>
      <c r="M7" s="37" t="s">
        <v>4</v>
      </c>
      <c r="N7" s="50" t="s">
        <v>5</v>
      </c>
      <c r="O7" s="50" t="s">
        <v>6</v>
      </c>
      <c r="P7" s="102"/>
      <c r="Q7" s="165"/>
      <c r="R7" s="100"/>
      <c r="S7" s="50" t="s">
        <v>3</v>
      </c>
      <c r="T7" s="37" t="s">
        <v>4</v>
      </c>
      <c r="U7" s="50" t="s">
        <v>5</v>
      </c>
      <c r="V7" s="50" t="s">
        <v>6</v>
      </c>
      <c r="W7" s="102"/>
      <c r="X7" s="165"/>
      <c r="Y7" s="10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1"/>
      <c r="C8" s="140">
        <v>4.5999999999999996</v>
      </c>
      <c r="D8" s="142">
        <v>4</v>
      </c>
      <c r="E8" s="142">
        <v>4</v>
      </c>
      <c r="F8" s="70" t="s">
        <v>74</v>
      </c>
      <c r="G8" s="67">
        <v>310</v>
      </c>
      <c r="H8" s="67"/>
      <c r="I8" s="144">
        <v>5</v>
      </c>
      <c r="J8" s="38">
        <f t="shared" ref="J8:J16" si="0">2*G8*TAN(I$8*PI()/180)</f>
        <v>54.242971386072881</v>
      </c>
      <c r="K8" s="52">
        <f t="shared" ref="K8:K16" si="1">INT((J8-10)/10)</f>
        <v>4</v>
      </c>
      <c r="L8" s="74">
        <v>20</v>
      </c>
      <c r="M8" s="38">
        <f t="shared" ref="M8:M16" si="2">(2*G8-15)/COS(I$8*PI()/180)+80</f>
        <v>687.3110017137252</v>
      </c>
      <c r="N8" s="68">
        <f t="shared" ref="N8:N16" si="3">(K8+1)*2</f>
        <v>10</v>
      </c>
      <c r="O8" s="55">
        <f t="shared" ref="O8:O16" si="4">M8*N8/100*((L8/100)^2/4*PI()*7850/100)</f>
        <v>169.50121870664955</v>
      </c>
      <c r="P8" s="144">
        <v>10</v>
      </c>
      <c r="Q8" s="38">
        <f t="shared" ref="Q8:Q16" si="5">2*G8*TAN(P$8*PI()/180)</f>
        <v>109.32272803924829</v>
      </c>
      <c r="R8" s="52">
        <f t="shared" ref="R8:R16" si="6">INT((Q8-10)/10)</f>
        <v>9</v>
      </c>
      <c r="S8" s="74">
        <v>20</v>
      </c>
      <c r="T8" s="38">
        <f t="shared" ref="T8:T16" si="7">(2*G8-15)/COS(P$8*PI()/180)+80</f>
        <v>694.33310019087571</v>
      </c>
      <c r="U8" s="68">
        <f t="shared" ref="U8:U16" si="8">(R8+1)*2</f>
        <v>20</v>
      </c>
      <c r="V8" s="55">
        <f t="shared" ref="V8:V16" si="9">T8*U8/100*((S8/100)^2/4*PI()*7850/100)</f>
        <v>342.46594737250933</v>
      </c>
      <c r="W8" s="144">
        <v>15</v>
      </c>
      <c r="X8" s="38">
        <f t="shared" ref="X8:X16" si="10">2*G8*TAN(W$8*PI()/180)</f>
        <v>166.12849930729607</v>
      </c>
      <c r="Y8" s="52">
        <f t="shared" ref="Y8:Y16" si="11">INT((X8-10)/10)</f>
        <v>15</v>
      </c>
      <c r="Z8" s="74">
        <v>20</v>
      </c>
      <c r="AA8" s="38">
        <f t="shared" ref="AA8:AA16" si="12">(2*G8-15)/COS(W$8*PI()/180)+80</f>
        <v>706.34208914810017</v>
      </c>
      <c r="AB8" s="68">
        <f t="shared" ref="AB8:AB16" si="13">(Y8+1)*2</f>
        <v>32</v>
      </c>
      <c r="AC8" s="55">
        <f t="shared" ref="AC8:AC16" si="14">AA8*AB8/100*((Z8/100)^2/4*PI()*7850/100)</f>
        <v>557.42262648906137</v>
      </c>
    </row>
    <row r="9" spans="2:29" ht="30" customHeight="1" x14ac:dyDescent="0.15">
      <c r="B9" s="181"/>
      <c r="C9" s="177"/>
      <c r="D9" s="178"/>
      <c r="E9" s="178"/>
      <c r="F9" s="80" t="s">
        <v>75</v>
      </c>
      <c r="G9" s="81">
        <v>320</v>
      </c>
      <c r="H9" s="81"/>
      <c r="I9" s="179"/>
      <c r="J9" s="38">
        <f t="shared" si="0"/>
        <v>55.992744656591363</v>
      </c>
      <c r="K9" s="52">
        <f t="shared" si="1"/>
        <v>4</v>
      </c>
      <c r="L9" s="74">
        <v>20</v>
      </c>
      <c r="M9" s="38">
        <f t="shared" si="2"/>
        <v>707.38739846459214</v>
      </c>
      <c r="N9" s="68">
        <f t="shared" si="3"/>
        <v>10</v>
      </c>
      <c r="O9" s="55">
        <f t="shared" si="4"/>
        <v>174.45235975928114</v>
      </c>
      <c r="P9" s="179"/>
      <c r="Q9" s="38">
        <f t="shared" si="5"/>
        <v>112.84926765341758</v>
      </c>
      <c r="R9" s="52">
        <f t="shared" si="6"/>
        <v>10</v>
      </c>
      <c r="S9" s="74">
        <v>20</v>
      </c>
      <c r="T9" s="38">
        <f t="shared" si="7"/>
        <v>714.6416324285907</v>
      </c>
      <c r="U9" s="68">
        <f t="shared" si="8"/>
        <v>22</v>
      </c>
      <c r="V9" s="55">
        <f t="shared" si="9"/>
        <v>387.7309982422484</v>
      </c>
      <c r="W9" s="179"/>
      <c r="X9" s="38">
        <f t="shared" si="10"/>
        <v>171.48748315591854</v>
      </c>
      <c r="Y9" s="52">
        <f t="shared" si="11"/>
        <v>16</v>
      </c>
      <c r="Z9" s="74">
        <v>20</v>
      </c>
      <c r="AA9" s="38">
        <f t="shared" si="12"/>
        <v>727.04761275630187</v>
      </c>
      <c r="AB9" s="68">
        <f t="shared" si="13"/>
        <v>34</v>
      </c>
      <c r="AC9" s="55">
        <f t="shared" si="14"/>
        <v>609.62293748116258</v>
      </c>
    </row>
    <row r="10" spans="2:29" ht="30" customHeight="1" x14ac:dyDescent="0.15">
      <c r="B10" s="181"/>
      <c r="C10" s="177"/>
      <c r="D10" s="178"/>
      <c r="E10" s="178"/>
      <c r="F10" s="80" t="s">
        <v>76</v>
      </c>
      <c r="G10" s="81">
        <v>330</v>
      </c>
      <c r="H10" s="81"/>
      <c r="I10" s="179"/>
      <c r="J10" s="38">
        <f t="shared" si="0"/>
        <v>57.742517927109844</v>
      </c>
      <c r="K10" s="52">
        <f t="shared" si="1"/>
        <v>4</v>
      </c>
      <c r="L10" s="74">
        <v>20</v>
      </c>
      <c r="M10" s="38">
        <f t="shared" si="2"/>
        <v>727.46379521545907</v>
      </c>
      <c r="N10" s="68">
        <f t="shared" si="3"/>
        <v>10</v>
      </c>
      <c r="O10" s="55">
        <f t="shared" si="4"/>
        <v>179.40350081191272</v>
      </c>
      <c r="P10" s="179"/>
      <c r="Q10" s="38">
        <f t="shared" si="5"/>
        <v>116.37580726758688</v>
      </c>
      <c r="R10" s="52">
        <f t="shared" si="6"/>
        <v>10</v>
      </c>
      <c r="S10" s="74">
        <v>20</v>
      </c>
      <c r="T10" s="38">
        <f t="shared" si="7"/>
        <v>734.95016466630557</v>
      </c>
      <c r="U10" s="68">
        <f t="shared" si="8"/>
        <v>22</v>
      </c>
      <c r="V10" s="55">
        <f t="shared" si="9"/>
        <v>398.74945437473644</v>
      </c>
      <c r="W10" s="179"/>
      <c r="X10" s="38">
        <f t="shared" si="10"/>
        <v>176.84646700454098</v>
      </c>
      <c r="Y10" s="52">
        <f t="shared" si="11"/>
        <v>16</v>
      </c>
      <c r="Z10" s="74">
        <v>20</v>
      </c>
      <c r="AA10" s="38">
        <f t="shared" si="12"/>
        <v>747.75313636450358</v>
      </c>
      <c r="AB10" s="68">
        <f t="shared" si="13"/>
        <v>34</v>
      </c>
      <c r="AC10" s="55">
        <f t="shared" si="14"/>
        <v>626.9843343176974</v>
      </c>
    </row>
    <row r="11" spans="2:29" ht="30" customHeight="1" x14ac:dyDescent="0.15">
      <c r="B11" s="181"/>
      <c r="C11" s="177"/>
      <c r="D11" s="178"/>
      <c r="E11" s="178"/>
      <c r="F11" s="80" t="s">
        <v>72</v>
      </c>
      <c r="G11" s="81">
        <v>340</v>
      </c>
      <c r="H11" s="81"/>
      <c r="I11" s="179"/>
      <c r="J11" s="38">
        <f t="shared" si="0"/>
        <v>59.492291197628326</v>
      </c>
      <c r="K11" s="52">
        <f t="shared" si="1"/>
        <v>4</v>
      </c>
      <c r="L11" s="74">
        <v>22</v>
      </c>
      <c r="M11" s="38">
        <f t="shared" si="2"/>
        <v>747.54019196632601</v>
      </c>
      <c r="N11" s="68">
        <f t="shared" si="3"/>
        <v>10</v>
      </c>
      <c r="O11" s="55">
        <f t="shared" si="4"/>
        <v>223.0691166560986</v>
      </c>
      <c r="P11" s="179"/>
      <c r="Q11" s="38">
        <f t="shared" si="5"/>
        <v>119.90234688175619</v>
      </c>
      <c r="R11" s="52">
        <f t="shared" si="6"/>
        <v>10</v>
      </c>
      <c r="S11" s="74">
        <v>22</v>
      </c>
      <c r="T11" s="38">
        <f t="shared" si="7"/>
        <v>755.25869690402044</v>
      </c>
      <c r="U11" s="68">
        <f t="shared" si="8"/>
        <v>22</v>
      </c>
      <c r="V11" s="55">
        <f t="shared" si="9"/>
        <v>495.81917171374158</v>
      </c>
      <c r="W11" s="179"/>
      <c r="X11" s="38">
        <f t="shared" si="10"/>
        <v>182.20545085316343</v>
      </c>
      <c r="Y11" s="52">
        <f t="shared" si="11"/>
        <v>17</v>
      </c>
      <c r="Z11" s="74">
        <v>22</v>
      </c>
      <c r="AA11" s="38">
        <f t="shared" si="12"/>
        <v>768.45865997270516</v>
      </c>
      <c r="AB11" s="68">
        <f t="shared" si="13"/>
        <v>36</v>
      </c>
      <c r="AC11" s="55">
        <f t="shared" si="14"/>
        <v>825.52058967877508</v>
      </c>
    </row>
    <row r="12" spans="2:29" ht="30" customHeight="1" x14ac:dyDescent="0.15">
      <c r="B12" s="181"/>
      <c r="C12" s="177"/>
      <c r="D12" s="178"/>
      <c r="E12" s="178"/>
      <c r="F12" s="80" t="s">
        <v>80</v>
      </c>
      <c r="G12" s="81">
        <v>350</v>
      </c>
      <c r="H12" s="81"/>
      <c r="I12" s="179"/>
      <c r="J12" s="38">
        <f t="shared" si="0"/>
        <v>61.242064468146808</v>
      </c>
      <c r="K12" s="52">
        <f t="shared" si="1"/>
        <v>5</v>
      </c>
      <c r="L12" s="74">
        <v>25</v>
      </c>
      <c r="M12" s="38">
        <f t="shared" si="2"/>
        <v>767.61658871719294</v>
      </c>
      <c r="N12" s="68">
        <f t="shared" si="3"/>
        <v>12</v>
      </c>
      <c r="O12" s="55">
        <f t="shared" si="4"/>
        <v>354.94834296970481</v>
      </c>
      <c r="P12" s="179"/>
      <c r="Q12" s="38">
        <f t="shared" si="5"/>
        <v>123.42888649592548</v>
      </c>
      <c r="R12" s="52">
        <f t="shared" si="6"/>
        <v>11</v>
      </c>
      <c r="S12" s="74">
        <v>25</v>
      </c>
      <c r="T12" s="38">
        <f t="shared" si="7"/>
        <v>775.56722914173531</v>
      </c>
      <c r="U12" s="68">
        <f t="shared" si="8"/>
        <v>24</v>
      </c>
      <c r="V12" s="55">
        <f t="shared" si="9"/>
        <v>717.24948859041888</v>
      </c>
      <c r="W12" s="179"/>
      <c r="X12" s="38">
        <f t="shared" si="10"/>
        <v>187.5644347017859</v>
      </c>
      <c r="Y12" s="52">
        <f t="shared" si="11"/>
        <v>17</v>
      </c>
      <c r="Z12" s="74">
        <v>25</v>
      </c>
      <c r="AA12" s="38">
        <f t="shared" si="12"/>
        <v>789.16418358090687</v>
      </c>
      <c r="AB12" s="68">
        <f t="shared" si="13"/>
        <v>36</v>
      </c>
      <c r="AC12" s="55">
        <f t="shared" si="14"/>
        <v>1094.7360573376657</v>
      </c>
    </row>
    <row r="13" spans="2:29" ht="30" customHeight="1" x14ac:dyDescent="0.15">
      <c r="B13" s="181"/>
      <c r="C13" s="177"/>
      <c r="D13" s="178"/>
      <c r="E13" s="178"/>
      <c r="F13" s="80" t="s">
        <v>37</v>
      </c>
      <c r="G13" s="85">
        <v>360</v>
      </c>
      <c r="H13" s="85"/>
      <c r="I13" s="179"/>
      <c r="J13" s="38">
        <f t="shared" si="0"/>
        <v>62.991837738665282</v>
      </c>
      <c r="K13" s="52">
        <f t="shared" si="1"/>
        <v>5</v>
      </c>
      <c r="L13" s="74">
        <v>28</v>
      </c>
      <c r="M13" s="38">
        <f t="shared" si="2"/>
        <v>787.69298546805987</v>
      </c>
      <c r="N13" s="68">
        <f t="shared" si="3"/>
        <v>12</v>
      </c>
      <c r="O13" s="55">
        <f t="shared" si="4"/>
        <v>456.89228517698734</v>
      </c>
      <c r="P13" s="179"/>
      <c r="Q13" s="38">
        <f t="shared" si="5"/>
        <v>126.95542611009478</v>
      </c>
      <c r="R13" s="52">
        <f t="shared" si="6"/>
        <v>11</v>
      </c>
      <c r="S13" s="74">
        <v>28</v>
      </c>
      <c r="T13" s="38">
        <f t="shared" si="7"/>
        <v>795.8757613794503</v>
      </c>
      <c r="U13" s="68">
        <f t="shared" si="8"/>
        <v>24</v>
      </c>
      <c r="V13" s="55">
        <f t="shared" si="9"/>
        <v>923.27722105474163</v>
      </c>
      <c r="W13" s="179"/>
      <c r="X13" s="38">
        <f t="shared" si="10"/>
        <v>192.92341855040834</v>
      </c>
      <c r="Y13" s="52">
        <f t="shared" si="11"/>
        <v>18</v>
      </c>
      <c r="Z13" s="74">
        <v>28</v>
      </c>
      <c r="AA13" s="38">
        <f t="shared" si="12"/>
        <v>809.86970718910857</v>
      </c>
      <c r="AB13" s="68">
        <f t="shared" si="13"/>
        <v>38</v>
      </c>
      <c r="AC13" s="55">
        <f t="shared" si="14"/>
        <v>1487.5595214452192</v>
      </c>
    </row>
    <row r="14" spans="2:29" ht="30" customHeight="1" x14ac:dyDescent="0.15">
      <c r="B14" s="181"/>
      <c r="C14" s="177"/>
      <c r="D14" s="178"/>
      <c r="E14" s="178"/>
      <c r="F14" s="80" t="s">
        <v>68</v>
      </c>
      <c r="G14" s="85">
        <v>370</v>
      </c>
      <c r="H14" s="85"/>
      <c r="I14" s="179"/>
      <c r="J14" s="38">
        <f>2*G14*TAN(I$8*PI()/180)</f>
        <v>64.741611009183771</v>
      </c>
      <c r="K14" s="52">
        <f>INT((J14-10)/10)</f>
        <v>5</v>
      </c>
      <c r="L14" s="74">
        <v>28</v>
      </c>
      <c r="M14" s="38">
        <f>(2*G14-15)/COS(I$8*PI()/180)+80</f>
        <v>807.76938221892681</v>
      </c>
      <c r="N14" s="68">
        <f>(K14+1)*2</f>
        <v>12</v>
      </c>
      <c r="O14" s="55">
        <f>M14*N14/100*((L14/100)^2/4*PI()*7850/100)</f>
        <v>468.53736893277681</v>
      </c>
      <c r="P14" s="179"/>
      <c r="Q14" s="38">
        <f>2*G14*TAN(P$8*PI()/180)</f>
        <v>130.48196572426409</v>
      </c>
      <c r="R14" s="52">
        <f>INT((Q14-10)/10)</f>
        <v>12</v>
      </c>
      <c r="S14" s="74">
        <v>28</v>
      </c>
      <c r="T14" s="38">
        <f>(2*G14-15)/COS(P$8*PI()/180)+80</f>
        <v>816.18429361716517</v>
      </c>
      <c r="U14" s="68">
        <f>(R14+1)*2</f>
        <v>26</v>
      </c>
      <c r="V14" s="55">
        <f>T14*U14/100*((S14/100)^2/4*PI()*7850/100)</f>
        <v>1025.7397405901334</v>
      </c>
      <c r="W14" s="179"/>
      <c r="X14" s="38">
        <f>2*G14*TAN(W$8*PI()/180)</f>
        <v>198.28240239903079</v>
      </c>
      <c r="Y14" s="52">
        <f>INT((X14-10)/10)</f>
        <v>18</v>
      </c>
      <c r="Z14" s="74">
        <v>28</v>
      </c>
      <c r="AA14" s="38">
        <f>(2*G14-15)/COS(W$8*PI()/180)+80</f>
        <v>830.57523079731016</v>
      </c>
      <c r="AB14" s="68">
        <f>(Y14+1)*2</f>
        <v>38</v>
      </c>
      <c r="AC14" s="55">
        <f>AA14*AB14/100*((Z14/100)^2/4*PI()*7850/100)</f>
        <v>1525.5911931036046</v>
      </c>
    </row>
    <row r="15" spans="2:29" s="92" customFormat="1" ht="30" customHeight="1" x14ac:dyDescent="0.15">
      <c r="B15" s="181"/>
      <c r="C15" s="177"/>
      <c r="D15" s="178"/>
      <c r="E15" s="178"/>
      <c r="F15" s="95" t="s">
        <v>77</v>
      </c>
      <c r="G15" s="85">
        <v>370</v>
      </c>
      <c r="H15" s="85"/>
      <c r="I15" s="179"/>
      <c r="J15" s="89">
        <f>2*G15*TAN(I$8*PI()/180)</f>
        <v>64.741611009183771</v>
      </c>
      <c r="K15" s="83">
        <f>INT((J15-10)/10)</f>
        <v>5</v>
      </c>
      <c r="L15" s="90">
        <v>28</v>
      </c>
      <c r="M15" s="89">
        <f>(2*G15-15)/COS(I$8*PI()/180)+80</f>
        <v>807.76938221892681</v>
      </c>
      <c r="N15" s="91">
        <f>(K15+1)*2</f>
        <v>12</v>
      </c>
      <c r="O15" s="88">
        <f>M15*N15/100*((L15/100)^2/4*PI()*7850/100)</f>
        <v>468.53736893277681</v>
      </c>
      <c r="P15" s="179"/>
      <c r="Q15" s="89">
        <f>2*G15*TAN(P$8*PI()/180)</f>
        <v>130.48196572426409</v>
      </c>
      <c r="R15" s="83">
        <f>INT((Q15-10)/10)</f>
        <v>12</v>
      </c>
      <c r="S15" s="90">
        <v>28</v>
      </c>
      <c r="T15" s="89">
        <f>(2*G15-15)/COS(P$8*PI()/180)+80</f>
        <v>816.18429361716517</v>
      </c>
      <c r="U15" s="91">
        <f>(R15+1)*2</f>
        <v>26</v>
      </c>
      <c r="V15" s="88">
        <f>T15*U15/100*((S15/100)^2/4*PI()*7850/100)</f>
        <v>1025.7397405901334</v>
      </c>
      <c r="W15" s="179"/>
      <c r="X15" s="89">
        <f>2*G15*TAN(W$8*PI()/180)</f>
        <v>198.28240239903079</v>
      </c>
      <c r="Y15" s="83">
        <f>INT((X15-10)/10)</f>
        <v>18</v>
      </c>
      <c r="Z15" s="90">
        <v>28</v>
      </c>
      <c r="AA15" s="89">
        <f>(2*G15-15)/COS(W$8*PI()/180)+80</f>
        <v>830.57523079731016</v>
      </c>
      <c r="AB15" s="91">
        <f>(Y15+1)*2</f>
        <v>38</v>
      </c>
      <c r="AC15" s="88">
        <f>AA15*AB15/100*((Z15/100)^2/4*PI()*7850/100)</f>
        <v>1525.5911931036046</v>
      </c>
    </row>
    <row r="16" spans="2:29" s="92" customFormat="1" ht="30" customHeight="1" thickBot="1" x14ac:dyDescent="0.2">
      <c r="B16" s="181"/>
      <c r="C16" s="141"/>
      <c r="D16" s="143"/>
      <c r="E16" s="143"/>
      <c r="F16" s="93" t="s">
        <v>68</v>
      </c>
      <c r="G16" s="82">
        <v>370</v>
      </c>
      <c r="H16" s="82"/>
      <c r="I16" s="145"/>
      <c r="J16" s="89">
        <f t="shared" si="0"/>
        <v>64.741611009183771</v>
      </c>
      <c r="K16" s="83">
        <f t="shared" si="1"/>
        <v>5</v>
      </c>
      <c r="L16" s="90">
        <v>28</v>
      </c>
      <c r="M16" s="89">
        <f t="shared" si="2"/>
        <v>807.76938221892681</v>
      </c>
      <c r="N16" s="91">
        <f t="shared" si="3"/>
        <v>12</v>
      </c>
      <c r="O16" s="88">
        <f t="shared" si="4"/>
        <v>468.53736893277681</v>
      </c>
      <c r="P16" s="145"/>
      <c r="Q16" s="89">
        <f t="shared" si="5"/>
        <v>130.48196572426409</v>
      </c>
      <c r="R16" s="83">
        <f t="shared" si="6"/>
        <v>12</v>
      </c>
      <c r="S16" s="90">
        <v>28</v>
      </c>
      <c r="T16" s="89">
        <f t="shared" si="7"/>
        <v>816.18429361716517</v>
      </c>
      <c r="U16" s="91">
        <f t="shared" si="8"/>
        <v>26</v>
      </c>
      <c r="V16" s="88">
        <f t="shared" si="9"/>
        <v>1025.7397405901334</v>
      </c>
      <c r="W16" s="145"/>
      <c r="X16" s="89">
        <f t="shared" si="10"/>
        <v>198.28240239903079</v>
      </c>
      <c r="Y16" s="83">
        <f t="shared" si="11"/>
        <v>18</v>
      </c>
      <c r="Z16" s="90">
        <v>28</v>
      </c>
      <c r="AA16" s="89">
        <f t="shared" si="12"/>
        <v>830.57523079731016</v>
      </c>
      <c r="AB16" s="91">
        <f t="shared" si="13"/>
        <v>38</v>
      </c>
      <c r="AC16" s="88">
        <f t="shared" si="14"/>
        <v>1525.5911931036046</v>
      </c>
    </row>
    <row r="17" spans="3:29" ht="30" customHeight="1" thickBot="1" x14ac:dyDescent="0.2"/>
    <row r="18" spans="3:29" ht="21" customHeight="1" x14ac:dyDescent="0.15">
      <c r="C18" s="158" t="s">
        <v>56</v>
      </c>
      <c r="D18" s="160" t="s">
        <v>1</v>
      </c>
      <c r="E18" s="160" t="s">
        <v>40</v>
      </c>
      <c r="F18" s="160" t="s">
        <v>41</v>
      </c>
      <c r="G18" s="166" t="s">
        <v>9</v>
      </c>
      <c r="H18" s="167"/>
      <c r="I18" s="162" t="s">
        <v>47</v>
      </c>
      <c r="J18" s="163"/>
      <c r="K18" s="163"/>
      <c r="L18" s="163"/>
      <c r="M18" s="163"/>
      <c r="N18" s="163"/>
      <c r="O18" s="164"/>
      <c r="P18" s="162" t="s">
        <v>48</v>
      </c>
      <c r="Q18" s="163"/>
      <c r="R18" s="163"/>
      <c r="S18" s="163"/>
      <c r="T18" s="163"/>
      <c r="U18" s="163"/>
      <c r="V18" s="164"/>
      <c r="W18" s="171" t="s">
        <v>51</v>
      </c>
      <c r="X18" s="172"/>
      <c r="Y18" s="172"/>
      <c r="Z18" s="172"/>
      <c r="AA18" s="172"/>
      <c r="AB18" s="172"/>
      <c r="AC18" s="173"/>
    </row>
    <row r="19" spans="3:29" ht="30" customHeight="1" x14ac:dyDescent="0.15">
      <c r="C19" s="159"/>
      <c r="D19" s="161"/>
      <c r="E19" s="161"/>
      <c r="F19" s="161"/>
      <c r="G19" s="168"/>
      <c r="H19" s="169"/>
      <c r="I19" s="161" t="s">
        <v>0</v>
      </c>
      <c r="J19" s="161"/>
      <c r="K19" s="161"/>
      <c r="L19" s="170" t="s">
        <v>8</v>
      </c>
      <c r="M19" s="170"/>
      <c r="N19" s="170"/>
      <c r="O19" s="170"/>
      <c r="P19" s="161" t="s">
        <v>0</v>
      </c>
      <c r="Q19" s="161"/>
      <c r="R19" s="161"/>
      <c r="S19" s="170" t="s">
        <v>8</v>
      </c>
      <c r="T19" s="170"/>
      <c r="U19" s="170"/>
      <c r="V19" s="170"/>
      <c r="W19" s="161" t="s">
        <v>0</v>
      </c>
      <c r="X19" s="161"/>
      <c r="Y19" s="161"/>
      <c r="Z19" s="170" t="s">
        <v>8</v>
      </c>
      <c r="AA19" s="170"/>
      <c r="AB19" s="170"/>
      <c r="AC19" s="174"/>
    </row>
    <row r="20" spans="3:29" ht="30" customHeight="1" x14ac:dyDescent="0.15">
      <c r="C20" s="159"/>
      <c r="D20" s="161"/>
      <c r="E20" s="161"/>
      <c r="F20" s="161"/>
      <c r="G20" s="155" t="s">
        <v>2</v>
      </c>
      <c r="H20" s="175" t="s">
        <v>10</v>
      </c>
      <c r="I20" s="102" t="s">
        <v>55</v>
      </c>
      <c r="J20" s="165" t="s">
        <v>11</v>
      </c>
      <c r="K20" s="100" t="s">
        <v>43</v>
      </c>
      <c r="L20" s="105" t="s">
        <v>44</v>
      </c>
      <c r="M20" s="105"/>
      <c r="N20" s="105"/>
      <c r="O20" s="105"/>
      <c r="P20" s="102" t="s">
        <v>55</v>
      </c>
      <c r="Q20" s="165" t="s">
        <v>12</v>
      </c>
      <c r="R20" s="100" t="s">
        <v>43</v>
      </c>
      <c r="S20" s="105" t="s">
        <v>44</v>
      </c>
      <c r="T20" s="105"/>
      <c r="U20" s="105"/>
      <c r="V20" s="105"/>
      <c r="W20" s="102" t="s">
        <v>55</v>
      </c>
      <c r="X20" s="165" t="s">
        <v>12</v>
      </c>
      <c r="Y20" s="100" t="s">
        <v>43</v>
      </c>
      <c r="Z20" s="105" t="s">
        <v>44</v>
      </c>
      <c r="AA20" s="105"/>
      <c r="AB20" s="105"/>
      <c r="AC20" s="176"/>
    </row>
    <row r="21" spans="3:29" ht="48" customHeight="1" x14ac:dyDescent="0.15">
      <c r="C21" s="98"/>
      <c r="D21" s="100"/>
      <c r="E21" s="100"/>
      <c r="F21" s="100"/>
      <c r="G21" s="155"/>
      <c r="H21" s="175"/>
      <c r="I21" s="102"/>
      <c r="J21" s="165"/>
      <c r="K21" s="100"/>
      <c r="L21" s="50" t="s">
        <v>3</v>
      </c>
      <c r="M21" s="37" t="s">
        <v>4</v>
      </c>
      <c r="N21" s="50" t="s">
        <v>5</v>
      </c>
      <c r="O21" s="50" t="s">
        <v>6</v>
      </c>
      <c r="P21" s="102"/>
      <c r="Q21" s="165"/>
      <c r="R21" s="100"/>
      <c r="S21" s="50" t="s">
        <v>3</v>
      </c>
      <c r="T21" s="37" t="s">
        <v>4</v>
      </c>
      <c r="U21" s="50" t="s">
        <v>5</v>
      </c>
      <c r="V21" s="50" t="s">
        <v>6</v>
      </c>
      <c r="W21" s="102"/>
      <c r="X21" s="165"/>
      <c r="Y21" s="100"/>
      <c r="Z21" s="50" t="s">
        <v>3</v>
      </c>
      <c r="AA21" s="37" t="s">
        <v>4</v>
      </c>
      <c r="AB21" s="50" t="s">
        <v>5</v>
      </c>
      <c r="AC21" s="66" t="s">
        <v>6</v>
      </c>
    </row>
    <row r="22" spans="3:29" ht="30" customHeight="1" x14ac:dyDescent="0.15">
      <c r="C22" s="140">
        <v>4.5999999999999996</v>
      </c>
      <c r="D22" s="142">
        <v>4</v>
      </c>
      <c r="E22" s="142">
        <v>4</v>
      </c>
      <c r="F22" s="70" t="s">
        <v>74</v>
      </c>
      <c r="G22" s="67">
        <v>310</v>
      </c>
      <c r="H22" s="67"/>
      <c r="I22" s="144">
        <v>20</v>
      </c>
      <c r="J22" s="38">
        <f t="shared" ref="J22:J30" si="15">2*G22*TAN(I$22*PI()/180)</f>
        <v>225.66154524504546</v>
      </c>
      <c r="K22" s="52">
        <f t="shared" ref="K22:K30" si="16">INT((J22-10)/10)</f>
        <v>21</v>
      </c>
      <c r="L22" s="74">
        <v>20</v>
      </c>
      <c r="M22" s="38">
        <f t="shared" ref="M22:M30" si="17">(2*G22-15)/COS(I$22*PI()/180)+80</f>
        <v>723.82755234792683</v>
      </c>
      <c r="N22" s="68">
        <f t="shared" ref="N22:N30" si="18">(K22+1)*2</f>
        <v>44</v>
      </c>
      <c r="O22" s="55">
        <f t="shared" ref="O22:O30" si="19">M22*N22/100*((L22/100)^2/4*PI()*7850/100)</f>
        <v>785.42969424650323</v>
      </c>
      <c r="P22" s="144">
        <v>25</v>
      </c>
      <c r="Q22" s="38">
        <f t="shared" ref="Q22:Q30" si="20">2*G22*TAN(P$22*PI()/180)</f>
        <v>289.11074805609911</v>
      </c>
      <c r="R22" s="52">
        <f t="shared" ref="R22:R30" si="21">INT((Q22-10)/10)</f>
        <v>27</v>
      </c>
      <c r="S22" s="74">
        <v>20</v>
      </c>
      <c r="T22" s="38">
        <f t="shared" ref="T22:T30" si="22">(2*G22-15)/COS(P$22*PI()/180)+80</f>
        <v>747.54364097230757</v>
      </c>
      <c r="U22" s="68">
        <f t="shared" ref="U22:U30" si="23">(R22+1)*2</f>
        <v>56</v>
      </c>
      <c r="V22" s="55">
        <f t="shared" ref="V22:V30" si="24">T22*U22/100*((S22/100)^2/4*PI()*7850/100)</f>
        <v>1032.3907576709153</v>
      </c>
      <c r="W22" s="144">
        <v>30</v>
      </c>
      <c r="X22" s="38">
        <f t="shared" ref="X22:X30" si="25">2*G22*TAN(W$22*PI()/180)</f>
        <v>357.95716689756796</v>
      </c>
      <c r="Y22" s="52">
        <f t="shared" ref="Y22:Y30" si="26">INT((X22-10)/10)</f>
        <v>34</v>
      </c>
      <c r="Z22" s="74">
        <v>20</v>
      </c>
      <c r="AA22" s="38">
        <f t="shared" ref="AA22:AA30" si="27">(2*G22-15)/COS(W$22*PI()/180)+80</f>
        <v>778.59382571944718</v>
      </c>
      <c r="AB22" s="68">
        <f t="shared" ref="AB22:AB30" si="28">(Y22+1)*2</f>
        <v>70</v>
      </c>
      <c r="AC22" s="55">
        <f t="shared" ref="AC22:AC30" si="29">AA22*AB22/100*((Z22/100)^2/4*PI()*7850/100)</f>
        <v>1344.0905413343175</v>
      </c>
    </row>
    <row r="23" spans="3:29" ht="30" customHeight="1" x14ac:dyDescent="0.15">
      <c r="C23" s="177"/>
      <c r="D23" s="178"/>
      <c r="E23" s="178"/>
      <c r="F23" s="80" t="s">
        <v>63</v>
      </c>
      <c r="G23" s="81">
        <v>320</v>
      </c>
      <c r="H23" s="81"/>
      <c r="I23" s="179"/>
      <c r="J23" s="38">
        <f t="shared" si="15"/>
        <v>232.9409499303695</v>
      </c>
      <c r="K23" s="52">
        <f t="shared" si="16"/>
        <v>22</v>
      </c>
      <c r="L23" s="74">
        <v>20</v>
      </c>
      <c r="M23" s="38">
        <f t="shared" si="17"/>
        <v>745.11110779744502</v>
      </c>
      <c r="N23" s="68">
        <f t="shared" si="18"/>
        <v>46</v>
      </c>
      <c r="O23" s="55">
        <f t="shared" si="19"/>
        <v>845.27572879185914</v>
      </c>
      <c r="P23" s="179"/>
      <c r="Q23" s="38">
        <f t="shared" si="20"/>
        <v>298.43690121919911</v>
      </c>
      <c r="R23" s="52">
        <f t="shared" si="21"/>
        <v>28</v>
      </c>
      <c r="S23" s="74">
        <v>20</v>
      </c>
      <c r="T23" s="38">
        <f t="shared" si="22"/>
        <v>769.61119935155739</v>
      </c>
      <c r="U23" s="68">
        <f t="shared" si="23"/>
        <v>58</v>
      </c>
      <c r="V23" s="55">
        <f t="shared" si="24"/>
        <v>1100.8265664184946</v>
      </c>
      <c r="W23" s="179"/>
      <c r="X23" s="38">
        <f t="shared" si="25"/>
        <v>369.50417228136047</v>
      </c>
      <c r="Y23" s="52">
        <f t="shared" si="26"/>
        <v>35</v>
      </c>
      <c r="Z23" s="74">
        <v>20</v>
      </c>
      <c r="AA23" s="38">
        <f t="shared" si="27"/>
        <v>801.6878364870322</v>
      </c>
      <c r="AB23" s="68">
        <f t="shared" si="28"/>
        <v>72</v>
      </c>
      <c r="AC23" s="55">
        <f t="shared" si="29"/>
        <v>1423.4995042561909</v>
      </c>
    </row>
    <row r="24" spans="3:29" ht="30" customHeight="1" x14ac:dyDescent="0.15">
      <c r="C24" s="177"/>
      <c r="D24" s="178"/>
      <c r="E24" s="178"/>
      <c r="F24" s="80" t="s">
        <v>73</v>
      </c>
      <c r="G24" s="81">
        <v>330</v>
      </c>
      <c r="H24" s="81"/>
      <c r="I24" s="179"/>
      <c r="J24" s="38">
        <f t="shared" si="15"/>
        <v>240.22035461569354</v>
      </c>
      <c r="K24" s="52">
        <f t="shared" si="16"/>
        <v>23</v>
      </c>
      <c r="L24" s="74">
        <v>20</v>
      </c>
      <c r="M24" s="38">
        <f t="shared" si="17"/>
        <v>766.39466324696332</v>
      </c>
      <c r="N24" s="68">
        <f t="shared" si="18"/>
        <v>48</v>
      </c>
      <c r="O24" s="55">
        <f t="shared" si="19"/>
        <v>907.22130114650906</v>
      </c>
      <c r="P24" s="179"/>
      <c r="Q24" s="38">
        <f t="shared" si="20"/>
        <v>307.76305438229906</v>
      </c>
      <c r="R24" s="52">
        <f t="shared" si="21"/>
        <v>29</v>
      </c>
      <c r="S24" s="74">
        <v>20</v>
      </c>
      <c r="T24" s="38">
        <f t="shared" si="22"/>
        <v>791.67875773080721</v>
      </c>
      <c r="U24" s="68">
        <f t="shared" si="23"/>
        <v>60</v>
      </c>
      <c r="V24" s="55">
        <f t="shared" si="24"/>
        <v>1171.4392517356832</v>
      </c>
      <c r="W24" s="179"/>
      <c r="X24" s="38">
        <f t="shared" si="25"/>
        <v>381.05117766515298</v>
      </c>
      <c r="Y24" s="52">
        <f t="shared" si="26"/>
        <v>37</v>
      </c>
      <c r="Z24" s="74">
        <v>20</v>
      </c>
      <c r="AA24" s="38">
        <f t="shared" si="27"/>
        <v>824.78184725461722</v>
      </c>
      <c r="AB24" s="68">
        <f t="shared" si="28"/>
        <v>76</v>
      </c>
      <c r="AC24" s="55">
        <f t="shared" si="29"/>
        <v>1545.8673180762871</v>
      </c>
    </row>
    <row r="25" spans="3:29" ht="30" customHeight="1" x14ac:dyDescent="0.15">
      <c r="C25" s="177"/>
      <c r="D25" s="178"/>
      <c r="E25" s="178"/>
      <c r="F25" s="80" t="s">
        <v>34</v>
      </c>
      <c r="G25" s="81">
        <v>340</v>
      </c>
      <c r="H25" s="81"/>
      <c r="I25" s="179"/>
      <c r="J25" s="38">
        <f t="shared" si="15"/>
        <v>247.4997593010176</v>
      </c>
      <c r="K25" s="52">
        <f t="shared" si="16"/>
        <v>23</v>
      </c>
      <c r="L25" s="74">
        <v>22</v>
      </c>
      <c r="M25" s="38">
        <f t="shared" si="17"/>
        <v>787.67821869648151</v>
      </c>
      <c r="N25" s="68">
        <f t="shared" si="18"/>
        <v>48</v>
      </c>
      <c r="O25" s="55">
        <f t="shared" si="19"/>
        <v>1128.2230633782217</v>
      </c>
      <c r="P25" s="179"/>
      <c r="Q25" s="38">
        <f t="shared" si="20"/>
        <v>317.08920754539906</v>
      </c>
      <c r="R25" s="52">
        <f t="shared" si="21"/>
        <v>30</v>
      </c>
      <c r="S25" s="74">
        <v>22</v>
      </c>
      <c r="T25" s="38">
        <f t="shared" si="22"/>
        <v>813.74631611005702</v>
      </c>
      <c r="U25" s="68">
        <f t="shared" si="23"/>
        <v>62</v>
      </c>
      <c r="V25" s="55">
        <f t="shared" si="24"/>
        <v>1505.5168644832017</v>
      </c>
      <c r="W25" s="179"/>
      <c r="X25" s="38">
        <f t="shared" si="25"/>
        <v>392.59818304894549</v>
      </c>
      <c r="Y25" s="52">
        <f t="shared" si="26"/>
        <v>38</v>
      </c>
      <c r="Z25" s="74">
        <v>22</v>
      </c>
      <c r="AA25" s="38">
        <f t="shared" si="27"/>
        <v>847.87585802220224</v>
      </c>
      <c r="AB25" s="68">
        <f t="shared" si="28"/>
        <v>78</v>
      </c>
      <c r="AC25" s="55">
        <f t="shared" si="29"/>
        <v>1973.4756493122454</v>
      </c>
    </row>
    <row r="26" spans="3:29" ht="30" customHeight="1" x14ac:dyDescent="0.15">
      <c r="C26" s="177"/>
      <c r="D26" s="178"/>
      <c r="E26" s="178"/>
      <c r="F26" s="80" t="s">
        <v>80</v>
      </c>
      <c r="G26" s="81">
        <v>350</v>
      </c>
      <c r="H26" s="81"/>
      <c r="I26" s="179"/>
      <c r="J26" s="38">
        <f t="shared" si="15"/>
        <v>254.77916398634164</v>
      </c>
      <c r="K26" s="52">
        <f t="shared" si="16"/>
        <v>24</v>
      </c>
      <c r="L26" s="74">
        <v>25</v>
      </c>
      <c r="M26" s="38">
        <f t="shared" si="17"/>
        <v>808.96177414599981</v>
      </c>
      <c r="N26" s="68">
        <f t="shared" si="18"/>
        <v>50</v>
      </c>
      <c r="O26" s="55">
        <f t="shared" si="19"/>
        <v>1558.6103655103516</v>
      </c>
      <c r="P26" s="179"/>
      <c r="Q26" s="38">
        <f t="shared" si="20"/>
        <v>326.41536070849901</v>
      </c>
      <c r="R26" s="52">
        <f t="shared" si="21"/>
        <v>31</v>
      </c>
      <c r="S26" s="74">
        <v>25</v>
      </c>
      <c r="T26" s="38">
        <f t="shared" si="22"/>
        <v>835.81387448930684</v>
      </c>
      <c r="U26" s="68">
        <f t="shared" si="23"/>
        <v>64</v>
      </c>
      <c r="V26" s="55">
        <f t="shared" si="24"/>
        <v>2061.2425813732616</v>
      </c>
      <c r="W26" s="179"/>
      <c r="X26" s="38">
        <f t="shared" si="25"/>
        <v>404.145188432738</v>
      </c>
      <c r="Y26" s="52">
        <f t="shared" si="26"/>
        <v>39</v>
      </c>
      <c r="Z26" s="74">
        <v>25</v>
      </c>
      <c r="AA26" s="38">
        <f t="shared" si="27"/>
        <v>870.96986878978726</v>
      </c>
      <c r="AB26" s="68">
        <f t="shared" si="28"/>
        <v>80</v>
      </c>
      <c r="AC26" s="55">
        <f t="shared" si="29"/>
        <v>2684.9281811389105</v>
      </c>
    </row>
    <row r="27" spans="3:29" ht="30" customHeight="1" x14ac:dyDescent="0.15">
      <c r="C27" s="177"/>
      <c r="D27" s="178"/>
      <c r="E27" s="178"/>
      <c r="F27" s="80" t="s">
        <v>37</v>
      </c>
      <c r="G27" s="85">
        <v>360</v>
      </c>
      <c r="H27" s="85"/>
      <c r="I27" s="179"/>
      <c r="J27" s="38">
        <f t="shared" si="15"/>
        <v>262.05856867166568</v>
      </c>
      <c r="K27" s="52">
        <f t="shared" si="16"/>
        <v>25</v>
      </c>
      <c r="L27" s="74">
        <v>28</v>
      </c>
      <c r="M27" s="38">
        <f t="shared" si="17"/>
        <v>830.245329595518</v>
      </c>
      <c r="N27" s="68">
        <f t="shared" si="18"/>
        <v>52</v>
      </c>
      <c r="O27" s="55">
        <f t="shared" si="19"/>
        <v>2086.8218995768389</v>
      </c>
      <c r="P27" s="179"/>
      <c r="Q27" s="38">
        <f t="shared" si="20"/>
        <v>335.74151387159895</v>
      </c>
      <c r="R27" s="52">
        <f t="shared" si="21"/>
        <v>32</v>
      </c>
      <c r="S27" s="74">
        <v>28</v>
      </c>
      <c r="T27" s="38">
        <f t="shared" si="22"/>
        <v>857.88143286855666</v>
      </c>
      <c r="U27" s="68">
        <f t="shared" si="23"/>
        <v>66</v>
      </c>
      <c r="V27" s="55">
        <f t="shared" si="24"/>
        <v>2736.8235915256114</v>
      </c>
      <c r="W27" s="179"/>
      <c r="X27" s="38">
        <f t="shared" si="25"/>
        <v>415.69219381653051</v>
      </c>
      <c r="Y27" s="52">
        <f t="shared" si="26"/>
        <v>40</v>
      </c>
      <c r="Z27" s="74">
        <v>28</v>
      </c>
      <c r="AA27" s="38">
        <f t="shared" si="27"/>
        <v>894.06387955737227</v>
      </c>
      <c r="AB27" s="68">
        <f t="shared" si="28"/>
        <v>82</v>
      </c>
      <c r="AC27" s="55">
        <f t="shared" si="29"/>
        <v>3543.7086020005599</v>
      </c>
    </row>
    <row r="28" spans="3:29" ht="30" customHeight="1" x14ac:dyDescent="0.15">
      <c r="C28" s="177"/>
      <c r="D28" s="178"/>
      <c r="E28" s="178"/>
      <c r="F28" s="80" t="s">
        <v>68</v>
      </c>
      <c r="G28" s="85">
        <v>370</v>
      </c>
      <c r="H28" s="85"/>
      <c r="I28" s="179"/>
      <c r="J28" s="38">
        <f>2*G28*TAN(I$22*PI()/180)</f>
        <v>269.33797335698972</v>
      </c>
      <c r="K28" s="52">
        <f>INT((J28-10)/10)</f>
        <v>25</v>
      </c>
      <c r="L28" s="74">
        <v>28</v>
      </c>
      <c r="M28" s="38">
        <f>(2*G28-15)/COS(I$22*PI()/180)+80</f>
        <v>851.5288850450363</v>
      </c>
      <c r="N28" s="68">
        <f>(K28+1)*2</f>
        <v>52</v>
      </c>
      <c r="O28" s="55">
        <f>M28*N28/100*((L28/100)^2/4*PI()*7850/100)</f>
        <v>2140.3181229576448</v>
      </c>
      <c r="P28" s="179"/>
      <c r="Q28" s="38">
        <f>2*G28*TAN(P$22*PI()/180)</f>
        <v>345.06766703469896</v>
      </c>
      <c r="R28" s="52">
        <f>INT((Q28-10)/10)</f>
        <v>33</v>
      </c>
      <c r="S28" s="74">
        <v>28</v>
      </c>
      <c r="T28" s="38">
        <f>(2*G28-15)/COS(P$22*PI()/180)+80</f>
        <v>879.94899124780659</v>
      </c>
      <c r="U28" s="68">
        <f>(R28+1)*2</f>
        <v>68</v>
      </c>
      <c r="V28" s="55">
        <f>T28*U28/100*((S28/100)^2/4*PI()*7850/100)</f>
        <v>2892.291167053037</v>
      </c>
      <c r="W28" s="179"/>
      <c r="X28" s="38">
        <f>2*G28*TAN(W$22*PI()/180)</f>
        <v>427.23919920032301</v>
      </c>
      <c r="Y28" s="52">
        <f>INT((X28-10)/10)</f>
        <v>41</v>
      </c>
      <c r="Z28" s="74">
        <v>28</v>
      </c>
      <c r="AA28" s="38">
        <f>(2*G28-15)/COS(W$22*PI()/180)+80</f>
        <v>917.15789032495729</v>
      </c>
      <c r="AB28" s="68">
        <f>(Y28+1)*2</f>
        <v>84</v>
      </c>
      <c r="AC28" s="55">
        <f>AA28*AB28/100*((Z28/100)^2/4*PI()*7850/100)</f>
        <v>3723.9084323033658</v>
      </c>
    </row>
    <row r="29" spans="3:29" s="92" customFormat="1" ht="30" customHeight="1" x14ac:dyDescent="0.15">
      <c r="C29" s="177"/>
      <c r="D29" s="178"/>
      <c r="E29" s="178"/>
      <c r="F29" s="95" t="s">
        <v>68</v>
      </c>
      <c r="G29" s="85">
        <v>370</v>
      </c>
      <c r="H29" s="85"/>
      <c r="I29" s="179"/>
      <c r="J29" s="89">
        <f>2*G29*TAN(I$22*PI()/180)</f>
        <v>269.33797335698972</v>
      </c>
      <c r="K29" s="83">
        <f>INT((J29-10)/10)</f>
        <v>25</v>
      </c>
      <c r="L29" s="90">
        <v>28</v>
      </c>
      <c r="M29" s="89">
        <f>(2*G29-15)/COS(I$22*PI()/180)+80</f>
        <v>851.5288850450363</v>
      </c>
      <c r="N29" s="91">
        <f>(K29+1)*2</f>
        <v>52</v>
      </c>
      <c r="O29" s="88">
        <f>M29*N29/100*((L29/100)^2/4*PI()*7850/100)</f>
        <v>2140.3181229576448</v>
      </c>
      <c r="P29" s="179"/>
      <c r="Q29" s="89">
        <f>2*G29*TAN(P$22*PI()/180)</f>
        <v>345.06766703469896</v>
      </c>
      <c r="R29" s="83">
        <f>INT((Q29-10)/10)</f>
        <v>33</v>
      </c>
      <c r="S29" s="90">
        <v>28</v>
      </c>
      <c r="T29" s="89">
        <f>(2*G29-15)/COS(P$22*PI()/180)+80</f>
        <v>879.94899124780659</v>
      </c>
      <c r="U29" s="91">
        <f>(R29+1)*2</f>
        <v>68</v>
      </c>
      <c r="V29" s="88">
        <f>T29*U29/100*((S29/100)^2/4*PI()*7850/100)</f>
        <v>2892.291167053037</v>
      </c>
      <c r="W29" s="179"/>
      <c r="X29" s="89">
        <f>2*G29*TAN(W$22*PI()/180)</f>
        <v>427.23919920032301</v>
      </c>
      <c r="Y29" s="83">
        <f>INT((X29-10)/10)</f>
        <v>41</v>
      </c>
      <c r="Z29" s="90">
        <v>28</v>
      </c>
      <c r="AA29" s="89">
        <f>(2*G29-15)/COS(W$22*PI()/180)+80</f>
        <v>917.15789032495729</v>
      </c>
      <c r="AB29" s="91">
        <f>(Y29+1)*2</f>
        <v>84</v>
      </c>
      <c r="AC29" s="88">
        <f>AA29*AB29/100*((Z29/100)^2/4*PI()*7850/100)</f>
        <v>3723.9084323033658</v>
      </c>
    </row>
    <row r="30" spans="3:29" s="92" customFormat="1" ht="30" customHeight="1" thickBot="1" x14ac:dyDescent="0.2">
      <c r="C30" s="141"/>
      <c r="D30" s="143"/>
      <c r="E30" s="143"/>
      <c r="F30" s="93" t="s">
        <v>68</v>
      </c>
      <c r="G30" s="82">
        <v>370</v>
      </c>
      <c r="H30" s="82"/>
      <c r="I30" s="145"/>
      <c r="J30" s="89">
        <f t="shared" si="15"/>
        <v>269.33797335698972</v>
      </c>
      <c r="K30" s="83">
        <f t="shared" si="16"/>
        <v>25</v>
      </c>
      <c r="L30" s="90">
        <v>28</v>
      </c>
      <c r="M30" s="89">
        <f t="shared" si="17"/>
        <v>851.5288850450363</v>
      </c>
      <c r="N30" s="91">
        <f t="shared" si="18"/>
        <v>52</v>
      </c>
      <c r="O30" s="88">
        <f t="shared" si="19"/>
        <v>2140.3181229576448</v>
      </c>
      <c r="P30" s="145"/>
      <c r="Q30" s="89">
        <f t="shared" si="20"/>
        <v>345.06766703469896</v>
      </c>
      <c r="R30" s="83">
        <f t="shared" si="21"/>
        <v>33</v>
      </c>
      <c r="S30" s="90">
        <v>28</v>
      </c>
      <c r="T30" s="89">
        <f t="shared" si="22"/>
        <v>879.94899124780659</v>
      </c>
      <c r="U30" s="91">
        <f t="shared" si="23"/>
        <v>68</v>
      </c>
      <c r="V30" s="88">
        <f t="shared" si="24"/>
        <v>2892.291167053037</v>
      </c>
      <c r="W30" s="145"/>
      <c r="X30" s="89">
        <f t="shared" si="25"/>
        <v>427.23919920032301</v>
      </c>
      <c r="Y30" s="83">
        <f t="shared" si="26"/>
        <v>41</v>
      </c>
      <c r="Z30" s="90">
        <v>28</v>
      </c>
      <c r="AA30" s="89">
        <f t="shared" si="27"/>
        <v>917.15789032495729</v>
      </c>
      <c r="AB30" s="91">
        <f t="shared" si="28"/>
        <v>84</v>
      </c>
      <c r="AC30" s="88">
        <f t="shared" si="29"/>
        <v>3723.9084323033658</v>
      </c>
    </row>
    <row r="31" spans="3:29" ht="30" customHeight="1" thickBot="1" x14ac:dyDescent="0.2"/>
    <row r="32" spans="3:29" ht="21" customHeight="1" x14ac:dyDescent="0.15">
      <c r="C32" s="158" t="s">
        <v>56</v>
      </c>
      <c r="D32" s="160" t="s">
        <v>1</v>
      </c>
      <c r="E32" s="160" t="s">
        <v>40</v>
      </c>
      <c r="F32" s="160" t="s">
        <v>41</v>
      </c>
      <c r="G32" s="166" t="s">
        <v>9</v>
      </c>
      <c r="H32" s="167"/>
      <c r="I32" s="162" t="s">
        <v>45</v>
      </c>
      <c r="J32" s="163"/>
      <c r="K32" s="163"/>
      <c r="L32" s="163"/>
      <c r="M32" s="163"/>
      <c r="N32" s="163"/>
      <c r="O32" s="164"/>
      <c r="P32" s="162" t="s">
        <v>46</v>
      </c>
      <c r="Q32" s="163"/>
      <c r="R32" s="163"/>
      <c r="S32" s="163"/>
      <c r="T32" s="163"/>
      <c r="U32" s="163"/>
      <c r="V32" s="164"/>
      <c r="W32" s="171" t="s">
        <v>52</v>
      </c>
      <c r="X32" s="172"/>
      <c r="Y32" s="172"/>
      <c r="Z32" s="172"/>
      <c r="AA32" s="172"/>
      <c r="AB32" s="172"/>
      <c r="AC32" s="173"/>
    </row>
    <row r="33" spans="3:29" ht="30" customHeight="1" x14ac:dyDescent="0.15">
      <c r="C33" s="159"/>
      <c r="D33" s="161"/>
      <c r="E33" s="161"/>
      <c r="F33" s="161"/>
      <c r="G33" s="168"/>
      <c r="H33" s="169"/>
      <c r="I33" s="161" t="s">
        <v>0</v>
      </c>
      <c r="J33" s="161"/>
      <c r="K33" s="161"/>
      <c r="L33" s="170" t="s">
        <v>8</v>
      </c>
      <c r="M33" s="170"/>
      <c r="N33" s="170"/>
      <c r="O33" s="170"/>
      <c r="P33" s="161" t="s">
        <v>0</v>
      </c>
      <c r="Q33" s="161"/>
      <c r="R33" s="161"/>
      <c r="S33" s="170" t="s">
        <v>8</v>
      </c>
      <c r="T33" s="170"/>
      <c r="U33" s="170"/>
      <c r="V33" s="170"/>
      <c r="W33" s="161" t="s">
        <v>0</v>
      </c>
      <c r="X33" s="161"/>
      <c r="Y33" s="161"/>
      <c r="Z33" s="170" t="s">
        <v>8</v>
      </c>
      <c r="AA33" s="170"/>
      <c r="AB33" s="170"/>
      <c r="AC33" s="174"/>
    </row>
    <row r="34" spans="3:29" ht="30" customHeight="1" x14ac:dyDescent="0.15">
      <c r="C34" s="159"/>
      <c r="D34" s="161"/>
      <c r="E34" s="161"/>
      <c r="F34" s="161"/>
      <c r="G34" s="155" t="s">
        <v>2</v>
      </c>
      <c r="H34" s="175" t="s">
        <v>10</v>
      </c>
      <c r="I34" s="102" t="s">
        <v>55</v>
      </c>
      <c r="J34" s="165" t="s">
        <v>11</v>
      </c>
      <c r="K34" s="100" t="s">
        <v>43</v>
      </c>
      <c r="L34" s="105" t="s">
        <v>44</v>
      </c>
      <c r="M34" s="105"/>
      <c r="N34" s="105"/>
      <c r="O34" s="105"/>
      <c r="P34" s="102" t="s">
        <v>55</v>
      </c>
      <c r="Q34" s="165" t="s">
        <v>12</v>
      </c>
      <c r="R34" s="100" t="s">
        <v>43</v>
      </c>
      <c r="S34" s="105" t="s">
        <v>44</v>
      </c>
      <c r="T34" s="105"/>
      <c r="U34" s="105"/>
      <c r="V34" s="105"/>
      <c r="W34" s="102" t="s">
        <v>55</v>
      </c>
      <c r="X34" s="165" t="s">
        <v>12</v>
      </c>
      <c r="Y34" s="100" t="s">
        <v>43</v>
      </c>
      <c r="Z34" s="105" t="s">
        <v>44</v>
      </c>
      <c r="AA34" s="105"/>
      <c r="AB34" s="105"/>
      <c r="AC34" s="176"/>
    </row>
    <row r="35" spans="3:29" ht="48" customHeight="1" x14ac:dyDescent="0.15">
      <c r="C35" s="98"/>
      <c r="D35" s="100"/>
      <c r="E35" s="100"/>
      <c r="F35" s="100"/>
      <c r="G35" s="155"/>
      <c r="H35" s="175"/>
      <c r="I35" s="102"/>
      <c r="J35" s="165"/>
      <c r="K35" s="100"/>
      <c r="L35" s="50" t="s">
        <v>3</v>
      </c>
      <c r="M35" s="37" t="s">
        <v>4</v>
      </c>
      <c r="N35" s="50" t="s">
        <v>5</v>
      </c>
      <c r="O35" s="50" t="s">
        <v>6</v>
      </c>
      <c r="P35" s="102"/>
      <c r="Q35" s="165"/>
      <c r="R35" s="100"/>
      <c r="S35" s="50" t="s">
        <v>3</v>
      </c>
      <c r="T35" s="37" t="s">
        <v>4</v>
      </c>
      <c r="U35" s="50" t="s">
        <v>5</v>
      </c>
      <c r="V35" s="50" t="s">
        <v>6</v>
      </c>
      <c r="W35" s="102"/>
      <c r="X35" s="165"/>
      <c r="Y35" s="100"/>
      <c r="Z35" s="50" t="s">
        <v>3</v>
      </c>
      <c r="AA35" s="37" t="s">
        <v>4</v>
      </c>
      <c r="AB35" s="50" t="s">
        <v>5</v>
      </c>
      <c r="AC35" s="66" t="s">
        <v>6</v>
      </c>
    </row>
    <row r="36" spans="3:29" ht="30" customHeight="1" x14ac:dyDescent="0.15">
      <c r="C36" s="140">
        <v>4.5999999999999996</v>
      </c>
      <c r="D36" s="142">
        <v>4</v>
      </c>
      <c r="E36" s="142">
        <v>4</v>
      </c>
      <c r="F36" s="70" t="s">
        <v>74</v>
      </c>
      <c r="G36" s="67">
        <v>310</v>
      </c>
      <c r="H36" s="67"/>
      <c r="I36" s="144">
        <v>35</v>
      </c>
      <c r="J36" s="38">
        <f t="shared" ref="J36:J44" si="30">2*G36*TAN(I$36*PI()/180)</f>
        <v>434.12867369002004</v>
      </c>
      <c r="K36" s="52">
        <f t="shared" ref="K36:K44" si="31">INT((J36-10)/10)</f>
        <v>42</v>
      </c>
      <c r="L36" s="74">
        <v>20</v>
      </c>
      <c r="M36" s="38">
        <f t="shared" ref="M36:M44" si="32">(2*G36-15)/COS(I$36*PI()/180)+80</f>
        <v>818.56862620068091</v>
      </c>
      <c r="N36" s="68">
        <f t="shared" ref="N36:N44" si="33">(K36+1)*2</f>
        <v>86</v>
      </c>
      <c r="O36" s="55">
        <f t="shared" ref="O36:O44" si="34">M36*N36/100*((L36/100)^2/4*PI()*7850/100)</f>
        <v>1736.0933591267788</v>
      </c>
      <c r="P36" s="144">
        <v>40</v>
      </c>
      <c r="Q36" s="38">
        <f t="shared" ref="Q36:Q44" si="35">2*G36*TAN(P$36*PI()/180)</f>
        <v>520.2417713299136</v>
      </c>
      <c r="R36" s="52">
        <f t="shared" ref="R36:R44" si="36">INT((Q36-10)/10)</f>
        <v>51</v>
      </c>
      <c r="S36" s="74">
        <v>20</v>
      </c>
      <c r="T36" s="38">
        <f t="shared" ref="T36:T44" si="37">(2*G36-15)/COS(P$36*PI()/180)+80</f>
        <v>869.77141004602856</v>
      </c>
      <c r="U36" s="68">
        <f t="shared" ref="U36:U44" si="38">(R36+1)*2</f>
        <v>104</v>
      </c>
      <c r="V36" s="55">
        <f t="shared" ref="V36:V44" si="39">T36*U36/100*((S36/100)^2/4*PI()*7850/100)</f>
        <v>2230.7864442249215</v>
      </c>
      <c r="W36" s="144">
        <v>45</v>
      </c>
      <c r="X36" s="38">
        <f t="shared" ref="X36:X44" si="40">2*G36*TAN(W$36*PI()/180)</f>
        <v>619.99999999999989</v>
      </c>
      <c r="Y36" s="52">
        <f t="shared" ref="Y36:Y44" si="41">INT((X36-10)/10)</f>
        <v>61</v>
      </c>
      <c r="Z36" s="74">
        <v>20</v>
      </c>
      <c r="AA36" s="38">
        <f t="shared" ref="AA36:AA44" si="42">(2*G36-15)/COS(W$36*PI()/180)+80</f>
        <v>935.59920523572248</v>
      </c>
      <c r="AB36" s="68">
        <f t="shared" ref="AB36:AB44" si="43">(Y36+1)*2</f>
        <v>124</v>
      </c>
      <c r="AC36" s="55">
        <f t="shared" ref="AC36:AC44" si="44">AA36*AB36/100*((Z36/100)^2/4*PI()*7850/100)</f>
        <v>2861.0869655823735</v>
      </c>
    </row>
    <row r="37" spans="3:29" ht="30" customHeight="1" x14ac:dyDescent="0.15">
      <c r="C37" s="177"/>
      <c r="D37" s="178"/>
      <c r="E37" s="178"/>
      <c r="F37" s="80" t="s">
        <v>63</v>
      </c>
      <c r="G37" s="81">
        <v>320</v>
      </c>
      <c r="H37" s="81"/>
      <c r="I37" s="179"/>
      <c r="J37" s="38">
        <f t="shared" si="30"/>
        <v>448.13282445421419</v>
      </c>
      <c r="K37" s="52">
        <f t="shared" si="31"/>
        <v>43</v>
      </c>
      <c r="L37" s="74">
        <v>20</v>
      </c>
      <c r="M37" s="38">
        <f t="shared" si="32"/>
        <v>842.98411797591007</v>
      </c>
      <c r="N37" s="68">
        <f t="shared" si="33"/>
        <v>88</v>
      </c>
      <c r="O37" s="55">
        <f t="shared" si="34"/>
        <v>1829.4544215366345</v>
      </c>
      <c r="P37" s="179"/>
      <c r="Q37" s="38">
        <f t="shared" si="35"/>
        <v>537.02376395345914</v>
      </c>
      <c r="R37" s="52">
        <f t="shared" si="36"/>
        <v>52</v>
      </c>
      <c r="S37" s="74">
        <v>20</v>
      </c>
      <c r="T37" s="38">
        <f t="shared" si="37"/>
        <v>895.8795558326741</v>
      </c>
      <c r="U37" s="68">
        <f t="shared" si="38"/>
        <v>106</v>
      </c>
      <c r="V37" s="55">
        <f t="shared" si="39"/>
        <v>2341.9359899426504</v>
      </c>
      <c r="W37" s="179"/>
      <c r="X37" s="38">
        <f t="shared" si="40"/>
        <v>639.99999999999989</v>
      </c>
      <c r="Y37" s="52">
        <f t="shared" si="41"/>
        <v>63</v>
      </c>
      <c r="Z37" s="74">
        <v>20</v>
      </c>
      <c r="AA37" s="38">
        <f t="shared" si="42"/>
        <v>963.88347648318438</v>
      </c>
      <c r="AB37" s="68">
        <f t="shared" si="43"/>
        <v>128</v>
      </c>
      <c r="AC37" s="55">
        <f t="shared" si="44"/>
        <v>3042.6642690296158</v>
      </c>
    </row>
    <row r="38" spans="3:29" ht="30" customHeight="1" x14ac:dyDescent="0.15">
      <c r="C38" s="177"/>
      <c r="D38" s="178"/>
      <c r="E38" s="178"/>
      <c r="F38" s="80" t="s">
        <v>73</v>
      </c>
      <c r="G38" s="81">
        <v>330</v>
      </c>
      <c r="H38" s="81"/>
      <c r="I38" s="179"/>
      <c r="J38" s="38">
        <f t="shared" si="30"/>
        <v>462.13697521840839</v>
      </c>
      <c r="K38" s="52">
        <f t="shared" si="31"/>
        <v>45</v>
      </c>
      <c r="L38" s="74">
        <v>20</v>
      </c>
      <c r="M38" s="38">
        <f t="shared" si="32"/>
        <v>867.39960975113911</v>
      </c>
      <c r="N38" s="68">
        <f t="shared" si="33"/>
        <v>92</v>
      </c>
      <c r="O38" s="55">
        <f t="shared" si="34"/>
        <v>1968.0067297707851</v>
      </c>
      <c r="P38" s="179"/>
      <c r="Q38" s="38">
        <f t="shared" si="35"/>
        <v>553.80575657700479</v>
      </c>
      <c r="R38" s="52">
        <f t="shared" si="36"/>
        <v>54</v>
      </c>
      <c r="S38" s="74">
        <v>20</v>
      </c>
      <c r="T38" s="38">
        <f t="shared" si="37"/>
        <v>921.98770161931975</v>
      </c>
      <c r="U38" s="68">
        <f t="shared" si="38"/>
        <v>110</v>
      </c>
      <c r="V38" s="55">
        <f t="shared" si="39"/>
        <v>2501.1362037577342</v>
      </c>
      <c r="W38" s="179"/>
      <c r="X38" s="38">
        <f t="shared" si="40"/>
        <v>659.99999999999989</v>
      </c>
      <c r="Y38" s="52">
        <f t="shared" si="41"/>
        <v>65</v>
      </c>
      <c r="Z38" s="74">
        <v>20</v>
      </c>
      <c r="AA38" s="38">
        <f t="shared" si="42"/>
        <v>992.16774773064628</v>
      </c>
      <c r="AB38" s="68">
        <f t="shared" si="43"/>
        <v>132</v>
      </c>
      <c r="AC38" s="55">
        <f t="shared" si="44"/>
        <v>3229.8218334471858</v>
      </c>
    </row>
    <row r="39" spans="3:29" ht="30" customHeight="1" x14ac:dyDescent="0.15">
      <c r="C39" s="177"/>
      <c r="D39" s="178"/>
      <c r="E39" s="178"/>
      <c r="F39" s="80" t="s">
        <v>34</v>
      </c>
      <c r="G39" s="81">
        <v>340</v>
      </c>
      <c r="H39" s="81"/>
      <c r="I39" s="179"/>
      <c r="J39" s="38">
        <f t="shared" si="30"/>
        <v>476.1411259826026</v>
      </c>
      <c r="K39" s="52">
        <f t="shared" si="31"/>
        <v>46</v>
      </c>
      <c r="L39" s="74">
        <v>22</v>
      </c>
      <c r="M39" s="38">
        <f t="shared" si="32"/>
        <v>891.81510152636827</v>
      </c>
      <c r="N39" s="68">
        <f t="shared" si="33"/>
        <v>94</v>
      </c>
      <c r="O39" s="55">
        <f t="shared" si="34"/>
        <v>2501.5407132971418</v>
      </c>
      <c r="P39" s="179"/>
      <c r="Q39" s="38">
        <f t="shared" si="35"/>
        <v>570.58774920055032</v>
      </c>
      <c r="R39" s="52">
        <f t="shared" si="36"/>
        <v>56</v>
      </c>
      <c r="S39" s="74">
        <v>22</v>
      </c>
      <c r="T39" s="38">
        <f t="shared" si="37"/>
        <v>948.09584740596529</v>
      </c>
      <c r="U39" s="68">
        <f t="shared" si="38"/>
        <v>114</v>
      </c>
      <c r="V39" s="55">
        <f t="shared" si="39"/>
        <v>3225.2396890933674</v>
      </c>
      <c r="W39" s="179"/>
      <c r="X39" s="38">
        <f t="shared" si="40"/>
        <v>679.99999999999989</v>
      </c>
      <c r="Y39" s="52">
        <f t="shared" si="41"/>
        <v>67</v>
      </c>
      <c r="Z39" s="74">
        <v>22</v>
      </c>
      <c r="AA39" s="38">
        <f t="shared" si="42"/>
        <v>1020.4520189781082</v>
      </c>
      <c r="AB39" s="68">
        <f t="shared" si="43"/>
        <v>136</v>
      </c>
      <c r="AC39" s="55">
        <f t="shared" si="44"/>
        <v>4141.2971871904492</v>
      </c>
    </row>
    <row r="40" spans="3:29" ht="30" customHeight="1" x14ac:dyDescent="0.15">
      <c r="C40" s="177"/>
      <c r="D40" s="178"/>
      <c r="E40" s="178"/>
      <c r="F40" s="80" t="s">
        <v>80</v>
      </c>
      <c r="G40" s="81">
        <v>350</v>
      </c>
      <c r="H40" s="81"/>
      <c r="I40" s="179"/>
      <c r="J40" s="38">
        <f t="shared" si="30"/>
        <v>490.14527674679681</v>
      </c>
      <c r="K40" s="52">
        <f t="shared" si="31"/>
        <v>48</v>
      </c>
      <c r="L40" s="74">
        <v>25</v>
      </c>
      <c r="M40" s="38">
        <f t="shared" si="32"/>
        <v>916.23059330159742</v>
      </c>
      <c r="N40" s="68">
        <f t="shared" si="33"/>
        <v>98</v>
      </c>
      <c r="O40" s="55">
        <f t="shared" si="34"/>
        <v>3459.9547584225938</v>
      </c>
      <c r="P40" s="179"/>
      <c r="Q40" s="38">
        <f t="shared" si="35"/>
        <v>587.36974182409597</v>
      </c>
      <c r="R40" s="52">
        <f t="shared" si="36"/>
        <v>57</v>
      </c>
      <c r="S40" s="74">
        <v>25</v>
      </c>
      <c r="T40" s="38">
        <f t="shared" si="37"/>
        <v>974.20399319261082</v>
      </c>
      <c r="U40" s="68">
        <f t="shared" si="38"/>
        <v>116</v>
      </c>
      <c r="V40" s="55">
        <f t="shared" si="39"/>
        <v>4354.5917963227448</v>
      </c>
      <c r="W40" s="179"/>
      <c r="X40" s="38">
        <f t="shared" si="40"/>
        <v>699.99999999999989</v>
      </c>
      <c r="Y40" s="52">
        <f t="shared" si="41"/>
        <v>69</v>
      </c>
      <c r="Z40" s="74">
        <v>25</v>
      </c>
      <c r="AA40" s="38">
        <f t="shared" si="42"/>
        <v>1048.73629022557</v>
      </c>
      <c r="AB40" s="68">
        <f t="shared" si="43"/>
        <v>140</v>
      </c>
      <c r="AC40" s="55">
        <f t="shared" si="44"/>
        <v>5657.6214768645377</v>
      </c>
    </row>
    <row r="41" spans="3:29" ht="30" customHeight="1" x14ac:dyDescent="0.15">
      <c r="C41" s="177"/>
      <c r="D41" s="178"/>
      <c r="E41" s="178"/>
      <c r="F41" s="80" t="s">
        <v>37</v>
      </c>
      <c r="G41" s="85">
        <v>360</v>
      </c>
      <c r="H41" s="85"/>
      <c r="I41" s="179"/>
      <c r="J41" s="38">
        <f t="shared" si="30"/>
        <v>504.14942751099102</v>
      </c>
      <c r="K41" s="52">
        <f t="shared" si="31"/>
        <v>49</v>
      </c>
      <c r="L41" s="74">
        <v>28</v>
      </c>
      <c r="M41" s="38">
        <f t="shared" si="32"/>
        <v>940.64608507682647</v>
      </c>
      <c r="N41" s="68">
        <f t="shared" si="33"/>
        <v>100</v>
      </c>
      <c r="O41" s="55">
        <f t="shared" si="34"/>
        <v>4546.7581414155438</v>
      </c>
      <c r="P41" s="179"/>
      <c r="Q41" s="38">
        <f t="shared" si="35"/>
        <v>604.1517344476415</v>
      </c>
      <c r="R41" s="52">
        <f t="shared" si="36"/>
        <v>59</v>
      </c>
      <c r="S41" s="74">
        <v>28</v>
      </c>
      <c r="T41" s="38">
        <f t="shared" si="37"/>
        <v>1000.3121389792565</v>
      </c>
      <c r="U41" s="68">
        <f t="shared" si="38"/>
        <v>120</v>
      </c>
      <c r="V41" s="55">
        <f t="shared" si="39"/>
        <v>5802.1958745377815</v>
      </c>
      <c r="W41" s="179"/>
      <c r="X41" s="38">
        <f t="shared" si="40"/>
        <v>719.99999999999989</v>
      </c>
      <c r="Y41" s="52">
        <f t="shared" si="41"/>
        <v>71</v>
      </c>
      <c r="Z41" s="74">
        <v>28</v>
      </c>
      <c r="AA41" s="38">
        <f t="shared" si="42"/>
        <v>1077.0205614730321</v>
      </c>
      <c r="AB41" s="68">
        <f t="shared" si="43"/>
        <v>144</v>
      </c>
      <c r="AC41" s="55">
        <f t="shared" si="44"/>
        <v>7496.5611413428387</v>
      </c>
    </row>
    <row r="42" spans="3:29" ht="30" customHeight="1" x14ac:dyDescent="0.15">
      <c r="C42" s="177"/>
      <c r="D42" s="178"/>
      <c r="E42" s="178"/>
      <c r="F42" s="80" t="s">
        <v>68</v>
      </c>
      <c r="G42" s="85">
        <v>370</v>
      </c>
      <c r="H42" s="85"/>
      <c r="I42" s="179"/>
      <c r="J42" s="38">
        <f>2*G42*TAN(I$36*PI()/180)</f>
        <v>518.15357827518517</v>
      </c>
      <c r="K42" s="52">
        <f>INT((J42-10)/10)</f>
        <v>50</v>
      </c>
      <c r="L42" s="74">
        <v>28</v>
      </c>
      <c r="M42" s="38">
        <f>(2*G42-15)/COS(I$36*PI()/180)+80</f>
        <v>965.06157685205562</v>
      </c>
      <c r="N42" s="68">
        <f>(K42+1)*2</f>
        <v>102</v>
      </c>
      <c r="O42" s="55">
        <f>M42*N42/100*((L42/100)^2/4*PI()*7850/100)</f>
        <v>4758.0696758911708</v>
      </c>
      <c r="P42" s="179"/>
      <c r="Q42" s="38">
        <f>2*G42*TAN(P$36*PI()/180)</f>
        <v>620.93372707118715</v>
      </c>
      <c r="R42" s="52">
        <f>INT((Q42-10)/10)</f>
        <v>61</v>
      </c>
      <c r="S42" s="74">
        <v>28</v>
      </c>
      <c r="T42" s="38">
        <f>(2*G42-15)/COS(P$36*PI()/180)+80</f>
        <v>1026.4202847659021</v>
      </c>
      <c r="U42" s="68">
        <f>(R42+1)*2</f>
        <v>124</v>
      </c>
      <c r="V42" s="55">
        <f>T42*U42/100*((S42/100)^2/4*PI()*7850/100)</f>
        <v>6152.0876201875708</v>
      </c>
      <c r="W42" s="179"/>
      <c r="X42" s="38">
        <f>2*G42*TAN(W$36*PI()/180)</f>
        <v>739.99999999999989</v>
      </c>
      <c r="Y42" s="52">
        <f>INT((X42-10)/10)</f>
        <v>73</v>
      </c>
      <c r="Z42" s="74">
        <v>28</v>
      </c>
      <c r="AA42" s="38">
        <f>(2*G42-15)/COS(W$36*PI()/180)+80</f>
        <v>1105.3048327204938</v>
      </c>
      <c r="AB42" s="68">
        <f>(Y42+1)*2</f>
        <v>148</v>
      </c>
      <c r="AC42" s="55">
        <f>AA42*AB42/100*((Z42/100)^2/4*PI()*7850/100)</f>
        <v>7907.1392136086351</v>
      </c>
    </row>
    <row r="43" spans="3:29" s="92" customFormat="1" ht="30" customHeight="1" x14ac:dyDescent="0.15">
      <c r="C43" s="177"/>
      <c r="D43" s="178"/>
      <c r="E43" s="178"/>
      <c r="F43" s="95" t="s">
        <v>68</v>
      </c>
      <c r="G43" s="85">
        <v>370</v>
      </c>
      <c r="H43" s="85"/>
      <c r="I43" s="179"/>
      <c r="J43" s="89">
        <f>2*G43*TAN(I$36*PI()/180)</f>
        <v>518.15357827518517</v>
      </c>
      <c r="K43" s="83">
        <f>INT((J43-10)/10)</f>
        <v>50</v>
      </c>
      <c r="L43" s="90">
        <v>28</v>
      </c>
      <c r="M43" s="89">
        <f>(2*G43-15)/COS(I$36*PI()/180)+80</f>
        <v>965.06157685205562</v>
      </c>
      <c r="N43" s="91">
        <f>(K43+1)*2</f>
        <v>102</v>
      </c>
      <c r="O43" s="88">
        <f>M43*N43/100*((L43/100)^2/4*PI()*7850/100)</f>
        <v>4758.0696758911708</v>
      </c>
      <c r="P43" s="179"/>
      <c r="Q43" s="89">
        <f>2*G43*TAN(P$36*PI()/180)</f>
        <v>620.93372707118715</v>
      </c>
      <c r="R43" s="83">
        <f>INT((Q43-10)/10)</f>
        <v>61</v>
      </c>
      <c r="S43" s="90">
        <v>28</v>
      </c>
      <c r="T43" s="89">
        <f>(2*G43-15)/COS(P$36*PI()/180)+80</f>
        <v>1026.4202847659021</v>
      </c>
      <c r="U43" s="91">
        <f>(R43+1)*2</f>
        <v>124</v>
      </c>
      <c r="V43" s="88">
        <f>T43*U43/100*((S43/100)^2/4*PI()*7850/100)</f>
        <v>6152.0876201875708</v>
      </c>
      <c r="W43" s="179"/>
      <c r="X43" s="89">
        <f>2*G43*TAN(W$36*PI()/180)</f>
        <v>739.99999999999989</v>
      </c>
      <c r="Y43" s="83">
        <f>INT((X43-10)/10)</f>
        <v>73</v>
      </c>
      <c r="Z43" s="90">
        <v>28</v>
      </c>
      <c r="AA43" s="89">
        <f>(2*G43-15)/COS(W$36*PI()/180)+80</f>
        <v>1105.3048327204938</v>
      </c>
      <c r="AB43" s="91">
        <f>(Y43+1)*2</f>
        <v>148</v>
      </c>
      <c r="AC43" s="88">
        <f>AA43*AB43/100*((Z43/100)^2/4*PI()*7850/100)</f>
        <v>7907.1392136086351</v>
      </c>
    </row>
    <row r="44" spans="3:29" s="92" customFormat="1" ht="30" customHeight="1" thickBot="1" x14ac:dyDescent="0.2">
      <c r="C44" s="141"/>
      <c r="D44" s="143"/>
      <c r="E44" s="143"/>
      <c r="F44" s="93" t="s">
        <v>68</v>
      </c>
      <c r="G44" s="82">
        <v>370</v>
      </c>
      <c r="H44" s="82"/>
      <c r="I44" s="145"/>
      <c r="J44" s="89">
        <f t="shared" si="30"/>
        <v>518.15357827518517</v>
      </c>
      <c r="K44" s="83">
        <f t="shared" si="31"/>
        <v>50</v>
      </c>
      <c r="L44" s="90">
        <v>28</v>
      </c>
      <c r="M44" s="89">
        <f t="shared" si="32"/>
        <v>965.06157685205562</v>
      </c>
      <c r="N44" s="91">
        <f t="shared" si="33"/>
        <v>102</v>
      </c>
      <c r="O44" s="88">
        <f t="shared" si="34"/>
        <v>4758.0696758911708</v>
      </c>
      <c r="P44" s="145"/>
      <c r="Q44" s="89">
        <f t="shared" si="35"/>
        <v>620.93372707118715</v>
      </c>
      <c r="R44" s="83">
        <f t="shared" si="36"/>
        <v>61</v>
      </c>
      <c r="S44" s="90">
        <v>28</v>
      </c>
      <c r="T44" s="89">
        <f t="shared" si="37"/>
        <v>1026.4202847659021</v>
      </c>
      <c r="U44" s="91">
        <f t="shared" si="38"/>
        <v>124</v>
      </c>
      <c r="V44" s="88">
        <f t="shared" si="39"/>
        <v>6152.0876201875708</v>
      </c>
      <c r="W44" s="145"/>
      <c r="X44" s="89">
        <f t="shared" si="40"/>
        <v>739.99999999999989</v>
      </c>
      <c r="Y44" s="83">
        <f t="shared" si="41"/>
        <v>73</v>
      </c>
      <c r="Z44" s="90">
        <v>28</v>
      </c>
      <c r="AA44" s="89">
        <f t="shared" si="42"/>
        <v>1105.3048327204938</v>
      </c>
      <c r="AB44" s="91">
        <f t="shared" si="43"/>
        <v>148</v>
      </c>
      <c r="AC44" s="88">
        <f t="shared" si="44"/>
        <v>7907.1392136086351</v>
      </c>
    </row>
  </sheetData>
  <mergeCells count="106">
    <mergeCell ref="L33:O33"/>
    <mergeCell ref="B3:B16"/>
    <mergeCell ref="C8:C16"/>
    <mergeCell ref="D8:D16"/>
    <mergeCell ref="E8:E16"/>
    <mergeCell ref="I8:I16"/>
    <mergeCell ref="L19:O19"/>
    <mergeCell ref="L20:O20"/>
    <mergeCell ref="K20:K21"/>
    <mergeCell ref="J20:J21"/>
    <mergeCell ref="W8:W16"/>
    <mergeCell ref="W34:W35"/>
    <mergeCell ref="I34:I35"/>
    <mergeCell ref="J34:J35"/>
    <mergeCell ref="K34:K35"/>
    <mergeCell ref="L34:O34"/>
    <mergeCell ref="P32:V32"/>
    <mergeCell ref="W32:AC32"/>
    <mergeCell ref="I33:K33"/>
    <mergeCell ref="P8:P16"/>
    <mergeCell ref="C36:C44"/>
    <mergeCell ref="D36:D44"/>
    <mergeCell ref="E36:E44"/>
    <mergeCell ref="I36:I44"/>
    <mergeCell ref="P36:P44"/>
    <mergeCell ref="W36:W44"/>
    <mergeCell ref="Y34:Y35"/>
    <mergeCell ref="Z34:AC34"/>
    <mergeCell ref="P34:P35"/>
    <mergeCell ref="Q34:Q35"/>
    <mergeCell ref="R34:R35"/>
    <mergeCell ref="S34:V34"/>
    <mergeCell ref="S33:V33"/>
    <mergeCell ref="W33:Y33"/>
    <mergeCell ref="Z33:AC33"/>
    <mergeCell ref="C32:C35"/>
    <mergeCell ref="D32:D35"/>
    <mergeCell ref="E32:E35"/>
    <mergeCell ref="F32:F35"/>
    <mergeCell ref="G32:H33"/>
    <mergeCell ref="I32:O32"/>
    <mergeCell ref="X34:X35"/>
    <mergeCell ref="G34:G35"/>
    <mergeCell ref="H34:H35"/>
    <mergeCell ref="W18:AC18"/>
    <mergeCell ref="P22:P30"/>
    <mergeCell ref="W22:W30"/>
    <mergeCell ref="Z19:AC19"/>
    <mergeCell ref="W19:Y19"/>
    <mergeCell ref="W20:W21"/>
    <mergeCell ref="P33:R33"/>
    <mergeCell ref="Z20:AC20"/>
    <mergeCell ref="C22:C30"/>
    <mergeCell ref="D22:D30"/>
    <mergeCell ref="E22:E30"/>
    <mergeCell ref="I22:I30"/>
    <mergeCell ref="G20:G21"/>
    <mergeCell ref="H20:H21"/>
    <mergeCell ref="R6:R7"/>
    <mergeCell ref="I18:O18"/>
    <mergeCell ref="P18:V18"/>
    <mergeCell ref="S19:V19"/>
    <mergeCell ref="P20:P21"/>
    <mergeCell ref="Q20:Q21"/>
    <mergeCell ref="R20:R21"/>
    <mergeCell ref="S20:V20"/>
    <mergeCell ref="P19:R19"/>
    <mergeCell ref="K6:K7"/>
    <mergeCell ref="Z6:AC6"/>
    <mergeCell ref="C18:C21"/>
    <mergeCell ref="D18:D21"/>
    <mergeCell ref="E18:E21"/>
    <mergeCell ref="F18:F21"/>
    <mergeCell ref="G18:H19"/>
    <mergeCell ref="X20:X21"/>
    <mergeCell ref="I19:K19"/>
    <mergeCell ref="Y20:Y21"/>
    <mergeCell ref="I20:I21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H15" sqref="H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6" customWidth="1"/>
    <col min="8" max="8" width="6.125" style="87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6" t="s">
        <v>71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spans="2:29" s="63" customFormat="1" ht="8.25" customHeight="1" thickBot="1" x14ac:dyDescent="0.2">
      <c r="B3" s="180"/>
      <c r="C3" s="157"/>
      <c r="D3" s="157"/>
      <c r="E3" s="64"/>
      <c r="F3" s="157"/>
      <c r="G3" s="157"/>
      <c r="H3" s="157"/>
      <c r="I3" s="157"/>
      <c r="J3" s="157"/>
      <c r="K3" s="157"/>
      <c r="L3" s="64"/>
      <c r="M3" s="64"/>
      <c r="N3" s="64"/>
      <c r="O3" s="64"/>
    </row>
    <row r="4" spans="2:29" s="63" customFormat="1" ht="19.5" customHeight="1" x14ac:dyDescent="0.15">
      <c r="B4" s="180"/>
      <c r="C4" s="158" t="s">
        <v>56</v>
      </c>
      <c r="D4" s="160" t="s">
        <v>1</v>
      </c>
      <c r="E4" s="160" t="s">
        <v>40</v>
      </c>
      <c r="F4" s="160" t="s">
        <v>41</v>
      </c>
      <c r="G4" s="183" t="s">
        <v>9</v>
      </c>
      <c r="H4" s="184"/>
      <c r="I4" s="162" t="s">
        <v>49</v>
      </c>
      <c r="J4" s="163"/>
      <c r="K4" s="163"/>
      <c r="L4" s="163"/>
      <c r="M4" s="163"/>
      <c r="N4" s="163"/>
      <c r="O4" s="164"/>
      <c r="P4" s="162" t="s">
        <v>50</v>
      </c>
      <c r="Q4" s="163"/>
      <c r="R4" s="163"/>
      <c r="S4" s="163"/>
      <c r="T4" s="163"/>
      <c r="U4" s="163"/>
      <c r="V4" s="164"/>
      <c r="W4" s="171" t="s">
        <v>42</v>
      </c>
      <c r="X4" s="172"/>
      <c r="Y4" s="172"/>
      <c r="Z4" s="172"/>
      <c r="AA4" s="172"/>
      <c r="AB4" s="172"/>
      <c r="AC4" s="173"/>
    </row>
    <row r="5" spans="2:29" s="63" customFormat="1" ht="30" customHeight="1" x14ac:dyDescent="0.15">
      <c r="B5" s="180"/>
      <c r="C5" s="159"/>
      <c r="D5" s="161"/>
      <c r="E5" s="161"/>
      <c r="F5" s="161"/>
      <c r="G5" s="185"/>
      <c r="H5" s="186"/>
      <c r="I5" s="161" t="s">
        <v>0</v>
      </c>
      <c r="J5" s="161"/>
      <c r="K5" s="161"/>
      <c r="L5" s="170" t="s">
        <v>8</v>
      </c>
      <c r="M5" s="170"/>
      <c r="N5" s="170"/>
      <c r="O5" s="170"/>
      <c r="P5" s="161" t="s">
        <v>0</v>
      </c>
      <c r="Q5" s="161"/>
      <c r="R5" s="161"/>
      <c r="S5" s="170" t="s">
        <v>8</v>
      </c>
      <c r="T5" s="170"/>
      <c r="U5" s="170"/>
      <c r="V5" s="170"/>
      <c r="W5" s="161" t="s">
        <v>0</v>
      </c>
      <c r="X5" s="161"/>
      <c r="Y5" s="161"/>
      <c r="Z5" s="170" t="s">
        <v>8</v>
      </c>
      <c r="AA5" s="170"/>
      <c r="AB5" s="170"/>
      <c r="AC5" s="174"/>
    </row>
    <row r="6" spans="2:29" ht="28.5" customHeight="1" x14ac:dyDescent="0.15">
      <c r="B6" s="180"/>
      <c r="C6" s="159"/>
      <c r="D6" s="161"/>
      <c r="E6" s="161"/>
      <c r="F6" s="161"/>
      <c r="G6" s="187" t="s">
        <v>2</v>
      </c>
      <c r="H6" s="188" t="s">
        <v>10</v>
      </c>
      <c r="I6" s="102" t="s">
        <v>53</v>
      </c>
      <c r="J6" s="165" t="s">
        <v>11</v>
      </c>
      <c r="K6" s="102" t="s">
        <v>67</v>
      </c>
      <c r="L6" s="182" t="s">
        <v>66</v>
      </c>
      <c r="M6" s="105"/>
      <c r="N6" s="105"/>
      <c r="O6" s="105"/>
      <c r="P6" s="102" t="s">
        <v>53</v>
      </c>
      <c r="Q6" s="165" t="s">
        <v>12</v>
      </c>
      <c r="R6" s="102" t="s">
        <v>67</v>
      </c>
      <c r="S6" s="182" t="s">
        <v>66</v>
      </c>
      <c r="T6" s="105"/>
      <c r="U6" s="105"/>
      <c r="V6" s="105"/>
      <c r="W6" s="102" t="s">
        <v>53</v>
      </c>
      <c r="X6" s="165" t="s">
        <v>12</v>
      </c>
      <c r="Y6" s="102" t="s">
        <v>67</v>
      </c>
      <c r="Z6" s="182" t="s">
        <v>66</v>
      </c>
      <c r="AA6" s="105"/>
      <c r="AB6" s="105"/>
      <c r="AC6" s="105"/>
    </row>
    <row r="7" spans="2:29" ht="41.25" customHeight="1" x14ac:dyDescent="0.15">
      <c r="B7" s="181"/>
      <c r="C7" s="98"/>
      <c r="D7" s="100"/>
      <c r="E7" s="100"/>
      <c r="F7" s="100"/>
      <c r="G7" s="187"/>
      <c r="H7" s="188"/>
      <c r="I7" s="102"/>
      <c r="J7" s="165"/>
      <c r="K7" s="100"/>
      <c r="L7" s="50" t="s">
        <v>3</v>
      </c>
      <c r="M7" s="37" t="s">
        <v>4</v>
      </c>
      <c r="N7" s="50" t="s">
        <v>5</v>
      </c>
      <c r="O7" s="50" t="s">
        <v>6</v>
      </c>
      <c r="P7" s="102"/>
      <c r="Q7" s="165"/>
      <c r="R7" s="100"/>
      <c r="S7" s="50" t="s">
        <v>3</v>
      </c>
      <c r="T7" s="37" t="s">
        <v>4</v>
      </c>
      <c r="U7" s="50" t="s">
        <v>5</v>
      </c>
      <c r="V7" s="50" t="s">
        <v>6</v>
      </c>
      <c r="W7" s="102"/>
      <c r="X7" s="165"/>
      <c r="Y7" s="10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1"/>
      <c r="C8" s="140">
        <v>4.5999999999999996</v>
      </c>
      <c r="D8" s="142">
        <v>4</v>
      </c>
      <c r="E8" s="142">
        <v>4</v>
      </c>
      <c r="F8" s="70" t="s">
        <v>74</v>
      </c>
      <c r="G8" s="67">
        <v>310</v>
      </c>
      <c r="H8" s="83"/>
      <c r="I8" s="144">
        <v>5</v>
      </c>
      <c r="J8" s="38">
        <f t="shared" ref="J8:J14" si="0">2*G8*TAN(I$8*PI()/180)</f>
        <v>54.242971386072881</v>
      </c>
      <c r="K8" s="52">
        <f t="shared" ref="K8:K14" si="1">INT((J8-10)/20)</f>
        <v>2</v>
      </c>
      <c r="L8" s="74">
        <v>12</v>
      </c>
      <c r="M8" s="38">
        <f t="shared" ref="M8:M14" si="2">(2*G8-13)/COS(I$8*PI()/180)+30</f>
        <v>639.3186413888119</v>
      </c>
      <c r="N8" s="68">
        <f t="shared" ref="N8:N14" si="3">(K8+1)*2</f>
        <v>6</v>
      </c>
      <c r="O8" s="55">
        <f t="shared" ref="O8:O14" si="4">M8*N8/100*((L8/100)^2/4*PI()*7850/100)</f>
        <v>34.055765635659718</v>
      </c>
      <c r="P8" s="144">
        <v>10</v>
      </c>
      <c r="Q8" s="38">
        <f t="shared" ref="Q8:Q14" si="5">2*G8*TAN(P$8*PI()/180)</f>
        <v>109.32272803924829</v>
      </c>
      <c r="R8" s="52">
        <f t="shared" ref="R8:R14" si="6">INT((Q8-10)/20)</f>
        <v>4</v>
      </c>
      <c r="S8" s="74">
        <v>12</v>
      </c>
      <c r="T8" s="38">
        <f t="shared" ref="T8:T14" si="7">(2*G8-13)/COS(P$8*PI()/180)+30</f>
        <v>646.3639534146472</v>
      </c>
      <c r="U8" s="68">
        <f t="shared" ref="U8:U14" si="8">(R8+1)*2</f>
        <v>10</v>
      </c>
      <c r="V8" s="55">
        <f t="shared" ref="V8:V14" si="9">T8*U8/100*((S8/100)^2/4*PI()*7850/100)</f>
        <v>57.385102116970003</v>
      </c>
      <c r="W8" s="144">
        <v>15</v>
      </c>
      <c r="X8" s="38">
        <f t="shared" ref="X8:X14" si="10">2*G8*TAN(W$8*PI()/180)</f>
        <v>166.12849930729607</v>
      </c>
      <c r="Y8" s="52">
        <f t="shared" ref="Y8:Y14" si="11">INT((X8-10)/20)</f>
        <v>7</v>
      </c>
      <c r="Z8" s="74">
        <v>12</v>
      </c>
      <c r="AA8" s="38">
        <f t="shared" ref="AA8:AA14" si="12">(2*G8-13)/COS(W$8*PI()/180)+30</f>
        <v>658.41264150892039</v>
      </c>
      <c r="AB8" s="68">
        <f t="shared" ref="AB8:AB14" si="13">(Y8+1)*2</f>
        <v>16</v>
      </c>
      <c r="AC8" s="55">
        <f t="shared" ref="AC8:AC14" si="14">AA8*AB8/100*((Z8/100)^2/4*PI()*7850/100)</f>
        <v>93.52768258437888</v>
      </c>
    </row>
    <row r="9" spans="2:29" ht="30" customHeight="1" x14ac:dyDescent="0.15">
      <c r="B9" s="181"/>
      <c r="C9" s="177"/>
      <c r="D9" s="178"/>
      <c r="E9" s="178"/>
      <c r="F9" s="80" t="s">
        <v>63</v>
      </c>
      <c r="G9" s="81">
        <v>320</v>
      </c>
      <c r="H9" s="85"/>
      <c r="I9" s="179"/>
      <c r="J9" s="38">
        <f t="shared" si="0"/>
        <v>55.992744656591363</v>
      </c>
      <c r="K9" s="52">
        <f t="shared" si="1"/>
        <v>2</v>
      </c>
      <c r="L9" s="74">
        <v>12</v>
      </c>
      <c r="M9" s="38">
        <f t="shared" si="2"/>
        <v>659.39503813967883</v>
      </c>
      <c r="N9" s="68">
        <f t="shared" si="3"/>
        <v>6</v>
      </c>
      <c r="O9" s="55">
        <f t="shared" si="4"/>
        <v>35.125212103028133</v>
      </c>
      <c r="P9" s="179"/>
      <c r="Q9" s="38">
        <f t="shared" si="5"/>
        <v>112.84926765341758</v>
      </c>
      <c r="R9" s="52">
        <f t="shared" si="6"/>
        <v>5</v>
      </c>
      <c r="S9" s="74">
        <v>12</v>
      </c>
      <c r="T9" s="38">
        <f t="shared" si="7"/>
        <v>666.67248565236218</v>
      </c>
      <c r="U9" s="68">
        <f t="shared" si="8"/>
        <v>12</v>
      </c>
      <c r="V9" s="55">
        <f t="shared" si="9"/>
        <v>71.02574665365259</v>
      </c>
      <c r="W9" s="179"/>
      <c r="X9" s="38">
        <f t="shared" si="10"/>
        <v>171.48748315591854</v>
      </c>
      <c r="Y9" s="52">
        <f t="shared" si="11"/>
        <v>8</v>
      </c>
      <c r="Z9" s="74">
        <v>12</v>
      </c>
      <c r="AA9" s="38">
        <f t="shared" si="12"/>
        <v>679.11816511712209</v>
      </c>
      <c r="AB9" s="68">
        <f t="shared" si="13"/>
        <v>18</v>
      </c>
      <c r="AC9" s="55">
        <f t="shared" si="14"/>
        <v>108.52752089274229</v>
      </c>
    </row>
    <row r="10" spans="2:29" ht="30" customHeight="1" x14ac:dyDescent="0.15">
      <c r="B10" s="181"/>
      <c r="C10" s="177"/>
      <c r="D10" s="178"/>
      <c r="E10" s="178"/>
      <c r="F10" s="80" t="s">
        <v>73</v>
      </c>
      <c r="G10" s="81">
        <v>330</v>
      </c>
      <c r="H10" s="85"/>
      <c r="I10" s="179"/>
      <c r="J10" s="38">
        <f t="shared" si="0"/>
        <v>57.742517927109844</v>
      </c>
      <c r="K10" s="52">
        <f t="shared" si="1"/>
        <v>2</v>
      </c>
      <c r="L10" s="74">
        <v>12</v>
      </c>
      <c r="M10" s="38">
        <f t="shared" si="2"/>
        <v>679.47143489054577</v>
      </c>
      <c r="N10" s="68">
        <f t="shared" si="3"/>
        <v>6</v>
      </c>
      <c r="O10" s="55">
        <f t="shared" si="4"/>
        <v>36.194658570396555</v>
      </c>
      <c r="P10" s="179"/>
      <c r="Q10" s="38">
        <f t="shared" si="5"/>
        <v>116.37580726758688</v>
      </c>
      <c r="R10" s="52">
        <f t="shared" si="6"/>
        <v>5</v>
      </c>
      <c r="S10" s="74">
        <v>12</v>
      </c>
      <c r="T10" s="38">
        <f t="shared" si="7"/>
        <v>686.98101789007706</v>
      </c>
      <c r="U10" s="68">
        <f t="shared" si="8"/>
        <v>12</v>
      </c>
      <c r="V10" s="55">
        <f t="shared" si="9"/>
        <v>73.189370766941138</v>
      </c>
      <c r="W10" s="179"/>
      <c r="X10" s="38">
        <f t="shared" si="10"/>
        <v>176.84646700454098</v>
      </c>
      <c r="Y10" s="52">
        <f t="shared" si="11"/>
        <v>8</v>
      </c>
      <c r="Z10" s="74">
        <v>12</v>
      </c>
      <c r="AA10" s="38">
        <f t="shared" si="12"/>
        <v>699.82368872532368</v>
      </c>
      <c r="AB10" s="68">
        <f t="shared" si="13"/>
        <v>18</v>
      </c>
      <c r="AC10" s="55">
        <f t="shared" si="14"/>
        <v>111.83639887805832</v>
      </c>
    </row>
    <row r="11" spans="2:29" ht="30" customHeight="1" x14ac:dyDescent="0.15">
      <c r="B11" s="181"/>
      <c r="C11" s="177"/>
      <c r="D11" s="178"/>
      <c r="E11" s="178"/>
      <c r="F11" s="80" t="s">
        <v>34</v>
      </c>
      <c r="G11" s="81">
        <v>340</v>
      </c>
      <c r="H11" s="85"/>
      <c r="I11" s="179"/>
      <c r="J11" s="38">
        <f t="shared" si="0"/>
        <v>59.492291197628326</v>
      </c>
      <c r="K11" s="52">
        <f t="shared" si="1"/>
        <v>2</v>
      </c>
      <c r="L11" s="74">
        <v>12</v>
      </c>
      <c r="M11" s="38">
        <f t="shared" si="2"/>
        <v>699.5478316414127</v>
      </c>
      <c r="N11" s="68">
        <f t="shared" si="3"/>
        <v>6</v>
      </c>
      <c r="O11" s="55">
        <f t="shared" si="4"/>
        <v>37.264105037764985</v>
      </c>
      <c r="P11" s="179"/>
      <c r="Q11" s="38">
        <f t="shared" si="5"/>
        <v>119.90234688175619</v>
      </c>
      <c r="R11" s="52">
        <f t="shared" si="6"/>
        <v>5</v>
      </c>
      <c r="S11" s="74">
        <v>12</v>
      </c>
      <c r="T11" s="38">
        <f t="shared" si="7"/>
        <v>707.28955012779193</v>
      </c>
      <c r="U11" s="68">
        <f t="shared" si="8"/>
        <v>12</v>
      </c>
      <c r="V11" s="55">
        <f t="shared" si="9"/>
        <v>75.352994880229701</v>
      </c>
      <c r="W11" s="179"/>
      <c r="X11" s="38">
        <f t="shared" si="10"/>
        <v>182.20545085316343</v>
      </c>
      <c r="Y11" s="52">
        <f t="shared" si="11"/>
        <v>8</v>
      </c>
      <c r="Z11" s="74">
        <v>12</v>
      </c>
      <c r="AA11" s="38">
        <f t="shared" si="12"/>
        <v>720.52921233352538</v>
      </c>
      <c r="AB11" s="68">
        <f t="shared" si="13"/>
        <v>18</v>
      </c>
      <c r="AC11" s="55">
        <f t="shared" si="14"/>
        <v>115.14527686337441</v>
      </c>
    </row>
    <row r="12" spans="2:29" ht="30" customHeight="1" x14ac:dyDescent="0.15">
      <c r="B12" s="181"/>
      <c r="C12" s="177"/>
      <c r="D12" s="178"/>
      <c r="E12" s="178"/>
      <c r="F12" s="80" t="s">
        <v>78</v>
      </c>
      <c r="G12" s="81">
        <v>350</v>
      </c>
      <c r="H12" s="85"/>
      <c r="I12" s="179"/>
      <c r="J12" s="38">
        <f t="shared" si="0"/>
        <v>61.242064468146808</v>
      </c>
      <c r="K12" s="52">
        <f t="shared" si="1"/>
        <v>2</v>
      </c>
      <c r="L12" s="74">
        <v>12</v>
      </c>
      <c r="M12" s="38">
        <f t="shared" si="2"/>
        <v>719.62422839227963</v>
      </c>
      <c r="N12" s="68">
        <f t="shared" si="3"/>
        <v>6</v>
      </c>
      <c r="O12" s="55">
        <f t="shared" si="4"/>
        <v>38.333551505133407</v>
      </c>
      <c r="P12" s="179"/>
      <c r="Q12" s="38">
        <f t="shared" si="5"/>
        <v>123.42888649592548</v>
      </c>
      <c r="R12" s="52">
        <f t="shared" si="6"/>
        <v>5</v>
      </c>
      <c r="S12" s="74">
        <v>12</v>
      </c>
      <c r="T12" s="38">
        <f t="shared" si="7"/>
        <v>727.5980823655068</v>
      </c>
      <c r="U12" s="68">
        <f t="shared" si="8"/>
        <v>12</v>
      </c>
      <c r="V12" s="55">
        <f t="shared" si="9"/>
        <v>77.516618993518264</v>
      </c>
      <c r="W12" s="179"/>
      <c r="X12" s="38">
        <f t="shared" si="10"/>
        <v>187.5644347017859</v>
      </c>
      <c r="Y12" s="52">
        <f t="shared" si="11"/>
        <v>8</v>
      </c>
      <c r="Z12" s="74">
        <v>12</v>
      </c>
      <c r="AA12" s="38">
        <f t="shared" si="12"/>
        <v>741.23473594172708</v>
      </c>
      <c r="AB12" s="68">
        <f t="shared" si="13"/>
        <v>18</v>
      </c>
      <c r="AC12" s="55">
        <f t="shared" si="14"/>
        <v>118.45415484869044</v>
      </c>
    </row>
    <row r="13" spans="2:29" ht="30" customHeight="1" x14ac:dyDescent="0.15">
      <c r="B13" s="181"/>
      <c r="C13" s="177"/>
      <c r="D13" s="178"/>
      <c r="E13" s="178"/>
      <c r="F13" s="80" t="s">
        <v>37</v>
      </c>
      <c r="G13" s="85">
        <v>360</v>
      </c>
      <c r="H13" s="85"/>
      <c r="I13" s="179"/>
      <c r="J13" s="38">
        <f t="shared" si="0"/>
        <v>62.991837738665282</v>
      </c>
      <c r="K13" s="52">
        <f t="shared" si="1"/>
        <v>2</v>
      </c>
      <c r="L13" s="74">
        <v>12</v>
      </c>
      <c r="M13" s="38">
        <f t="shared" si="2"/>
        <v>739.70062514314657</v>
      </c>
      <c r="N13" s="68">
        <f t="shared" si="3"/>
        <v>6</v>
      </c>
      <c r="O13" s="55">
        <f t="shared" si="4"/>
        <v>39.402997972501829</v>
      </c>
      <c r="P13" s="179"/>
      <c r="Q13" s="38">
        <f t="shared" si="5"/>
        <v>126.95542611009478</v>
      </c>
      <c r="R13" s="52">
        <f t="shared" si="6"/>
        <v>5</v>
      </c>
      <c r="S13" s="74">
        <v>12</v>
      </c>
      <c r="T13" s="38">
        <f t="shared" si="7"/>
        <v>747.90661460322178</v>
      </c>
      <c r="U13" s="68">
        <f t="shared" si="8"/>
        <v>12</v>
      </c>
      <c r="V13" s="55">
        <f t="shared" si="9"/>
        <v>79.680243106806827</v>
      </c>
      <c r="W13" s="179"/>
      <c r="X13" s="38">
        <f t="shared" si="10"/>
        <v>192.92341855040834</v>
      </c>
      <c r="Y13" s="52">
        <f t="shared" si="11"/>
        <v>9</v>
      </c>
      <c r="Z13" s="74">
        <v>12</v>
      </c>
      <c r="AA13" s="38">
        <f t="shared" si="12"/>
        <v>761.94025954992867</v>
      </c>
      <c r="AB13" s="68">
        <f t="shared" si="13"/>
        <v>20</v>
      </c>
      <c r="AC13" s="55">
        <f t="shared" si="14"/>
        <v>135.29225870445163</v>
      </c>
    </row>
    <row r="14" spans="2:29" ht="30" customHeight="1" thickBot="1" x14ac:dyDescent="0.2">
      <c r="B14" s="181"/>
      <c r="C14" s="141"/>
      <c r="D14" s="143"/>
      <c r="E14" s="143"/>
      <c r="F14" s="94" t="s">
        <v>79</v>
      </c>
      <c r="G14" s="82">
        <v>370</v>
      </c>
      <c r="H14" s="82"/>
      <c r="I14" s="145"/>
      <c r="J14" s="38">
        <f t="shared" si="0"/>
        <v>64.741611009183771</v>
      </c>
      <c r="K14" s="52">
        <f t="shared" si="1"/>
        <v>2</v>
      </c>
      <c r="L14" s="74">
        <v>12</v>
      </c>
      <c r="M14" s="38">
        <f t="shared" si="2"/>
        <v>759.7770218940135</v>
      </c>
      <c r="N14" s="68">
        <f t="shared" si="3"/>
        <v>6</v>
      </c>
      <c r="O14" s="55">
        <f t="shared" si="4"/>
        <v>40.472444439870245</v>
      </c>
      <c r="P14" s="145"/>
      <c r="Q14" s="38">
        <f t="shared" si="5"/>
        <v>130.48196572426409</v>
      </c>
      <c r="R14" s="52">
        <f t="shared" si="6"/>
        <v>6</v>
      </c>
      <c r="S14" s="74">
        <v>12</v>
      </c>
      <c r="T14" s="38">
        <f t="shared" si="7"/>
        <v>768.21514684093665</v>
      </c>
      <c r="U14" s="68">
        <f t="shared" si="8"/>
        <v>14</v>
      </c>
      <c r="V14" s="55">
        <f t="shared" si="9"/>
        <v>95.484511756777962</v>
      </c>
      <c r="W14" s="145"/>
      <c r="X14" s="38">
        <f t="shared" si="10"/>
        <v>198.28240239903079</v>
      </c>
      <c r="Y14" s="52">
        <f t="shared" si="11"/>
        <v>9</v>
      </c>
      <c r="Z14" s="74">
        <v>12</v>
      </c>
      <c r="AA14" s="38">
        <f t="shared" si="12"/>
        <v>782.64578315813037</v>
      </c>
      <c r="AB14" s="68">
        <f t="shared" si="13"/>
        <v>20</v>
      </c>
      <c r="AC14" s="55">
        <f t="shared" si="14"/>
        <v>138.96878979924725</v>
      </c>
    </row>
    <row r="15" spans="2:29" ht="30" customHeight="1" thickBot="1" x14ac:dyDescent="0.2"/>
    <row r="16" spans="2:29" ht="21" customHeight="1" x14ac:dyDescent="0.15">
      <c r="C16" s="158" t="s">
        <v>56</v>
      </c>
      <c r="D16" s="160" t="s">
        <v>1</v>
      </c>
      <c r="E16" s="160" t="s">
        <v>40</v>
      </c>
      <c r="F16" s="160" t="s">
        <v>41</v>
      </c>
      <c r="G16" s="183" t="s">
        <v>9</v>
      </c>
      <c r="H16" s="184"/>
      <c r="I16" s="162" t="s">
        <v>47</v>
      </c>
      <c r="J16" s="163"/>
      <c r="K16" s="163"/>
      <c r="L16" s="163"/>
      <c r="M16" s="163"/>
      <c r="N16" s="163"/>
      <c r="O16" s="164"/>
      <c r="P16" s="162" t="s">
        <v>48</v>
      </c>
      <c r="Q16" s="163"/>
      <c r="R16" s="163"/>
      <c r="S16" s="163"/>
      <c r="T16" s="163"/>
      <c r="U16" s="163"/>
      <c r="V16" s="164"/>
      <c r="W16" s="171" t="s">
        <v>51</v>
      </c>
      <c r="X16" s="172"/>
      <c r="Y16" s="172"/>
      <c r="Z16" s="172"/>
      <c r="AA16" s="172"/>
      <c r="AB16" s="172"/>
      <c r="AC16" s="173"/>
    </row>
    <row r="17" spans="3:29" ht="30" customHeight="1" x14ac:dyDescent="0.15">
      <c r="C17" s="159"/>
      <c r="D17" s="161"/>
      <c r="E17" s="161"/>
      <c r="F17" s="161"/>
      <c r="G17" s="185"/>
      <c r="H17" s="186"/>
      <c r="I17" s="161" t="s">
        <v>0</v>
      </c>
      <c r="J17" s="161"/>
      <c r="K17" s="161"/>
      <c r="L17" s="170" t="s">
        <v>8</v>
      </c>
      <c r="M17" s="170"/>
      <c r="N17" s="170"/>
      <c r="O17" s="170"/>
      <c r="P17" s="161" t="s">
        <v>0</v>
      </c>
      <c r="Q17" s="161"/>
      <c r="R17" s="161"/>
      <c r="S17" s="170" t="s">
        <v>8</v>
      </c>
      <c r="T17" s="170"/>
      <c r="U17" s="170"/>
      <c r="V17" s="170"/>
      <c r="W17" s="161" t="s">
        <v>0</v>
      </c>
      <c r="X17" s="161"/>
      <c r="Y17" s="161"/>
      <c r="Z17" s="170" t="s">
        <v>8</v>
      </c>
      <c r="AA17" s="170"/>
      <c r="AB17" s="170"/>
      <c r="AC17" s="174"/>
    </row>
    <row r="18" spans="3:29" ht="30" customHeight="1" x14ac:dyDescent="0.15">
      <c r="C18" s="159"/>
      <c r="D18" s="161"/>
      <c r="E18" s="161"/>
      <c r="F18" s="161"/>
      <c r="G18" s="187" t="s">
        <v>2</v>
      </c>
      <c r="H18" s="188" t="s">
        <v>10</v>
      </c>
      <c r="I18" s="102" t="s">
        <v>53</v>
      </c>
      <c r="J18" s="165" t="s">
        <v>11</v>
      </c>
      <c r="K18" s="102" t="s">
        <v>67</v>
      </c>
      <c r="L18" s="182" t="s">
        <v>66</v>
      </c>
      <c r="M18" s="105"/>
      <c r="N18" s="105"/>
      <c r="O18" s="105"/>
      <c r="P18" s="102" t="s">
        <v>53</v>
      </c>
      <c r="Q18" s="165" t="s">
        <v>12</v>
      </c>
      <c r="R18" s="102" t="s">
        <v>67</v>
      </c>
      <c r="S18" s="182" t="s">
        <v>66</v>
      </c>
      <c r="T18" s="105"/>
      <c r="U18" s="105"/>
      <c r="V18" s="105"/>
      <c r="W18" s="102" t="s">
        <v>53</v>
      </c>
      <c r="X18" s="165" t="s">
        <v>12</v>
      </c>
      <c r="Y18" s="102" t="s">
        <v>67</v>
      </c>
      <c r="Z18" s="182" t="s">
        <v>66</v>
      </c>
      <c r="AA18" s="105"/>
      <c r="AB18" s="105"/>
      <c r="AC18" s="105"/>
    </row>
    <row r="19" spans="3:29" ht="48" customHeight="1" x14ac:dyDescent="0.15">
      <c r="C19" s="98"/>
      <c r="D19" s="100"/>
      <c r="E19" s="100"/>
      <c r="F19" s="100"/>
      <c r="G19" s="187"/>
      <c r="H19" s="188"/>
      <c r="I19" s="102"/>
      <c r="J19" s="165"/>
      <c r="K19" s="100"/>
      <c r="L19" s="50" t="s">
        <v>3</v>
      </c>
      <c r="M19" s="37" t="s">
        <v>4</v>
      </c>
      <c r="N19" s="50" t="s">
        <v>5</v>
      </c>
      <c r="O19" s="50" t="s">
        <v>6</v>
      </c>
      <c r="P19" s="102"/>
      <c r="Q19" s="165"/>
      <c r="R19" s="100"/>
      <c r="S19" s="50" t="s">
        <v>3</v>
      </c>
      <c r="T19" s="37" t="s">
        <v>4</v>
      </c>
      <c r="U19" s="50" t="s">
        <v>5</v>
      </c>
      <c r="V19" s="50" t="s">
        <v>6</v>
      </c>
      <c r="W19" s="102"/>
      <c r="X19" s="165"/>
      <c r="Y19" s="100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40">
        <v>4.5999999999999996</v>
      </c>
      <c r="D20" s="142">
        <v>4</v>
      </c>
      <c r="E20" s="142">
        <v>4</v>
      </c>
      <c r="F20" s="70" t="s">
        <v>74</v>
      </c>
      <c r="G20" s="67">
        <v>310</v>
      </c>
      <c r="H20" s="83"/>
      <c r="I20" s="144">
        <v>20</v>
      </c>
      <c r="J20" s="38">
        <f t="shared" ref="J20:J26" si="15">2*G20*TAN(I$20*PI()/180)</f>
        <v>225.66154524504546</v>
      </c>
      <c r="K20" s="52">
        <f t="shared" ref="K20:K26" si="16">INT((J20-10)/20)</f>
        <v>10</v>
      </c>
      <c r="L20" s="74">
        <v>12</v>
      </c>
      <c r="M20" s="38">
        <f t="shared" ref="M20:M26" si="17">(2*G20-13)/COS(I$20*PI()/180)+30</f>
        <v>675.9559078928786</v>
      </c>
      <c r="N20" s="68">
        <f t="shared" ref="N20:N26" si="18">(K20+1)*2</f>
        <v>22</v>
      </c>
      <c r="O20" s="55">
        <f t="shared" ref="O20:O26" si="19">M20*N20/100*((L20/100)^2/4*PI()*7850/100)</f>
        <v>132.02709852766148</v>
      </c>
      <c r="P20" s="144">
        <v>25</v>
      </c>
      <c r="Q20" s="38">
        <f t="shared" ref="Q20:Q26" si="20">2*G20*TAN(P$20*PI()/180)</f>
        <v>289.11074805609911</v>
      </c>
      <c r="R20" s="52">
        <f t="shared" ref="R20:R26" si="21">INT((Q20-10)/20)</f>
        <v>13</v>
      </c>
      <c r="S20" s="74">
        <v>12</v>
      </c>
      <c r="T20" s="38">
        <f t="shared" ref="T20:T26" si="22">(2*G20-13)/COS(P$20*PI()/180)+30</f>
        <v>699.75039681023247</v>
      </c>
      <c r="U20" s="68">
        <f t="shared" ref="U20:U26" si="23">(R20+1)*2</f>
        <v>28</v>
      </c>
      <c r="V20" s="55">
        <f t="shared" ref="V20:V26" si="24">T20*U20/100*((S20/100)^2/4*PI()*7850/100)</f>
        <v>173.94951210164351</v>
      </c>
      <c r="W20" s="144">
        <v>30</v>
      </c>
      <c r="X20" s="38">
        <f t="shared" ref="X20:X26" si="25">2*G20*TAN(W$20*PI()/180)</f>
        <v>357.95716689756796</v>
      </c>
      <c r="Y20" s="52">
        <f t="shared" ref="Y20:Y26" si="26">INT((X20-10)/20)</f>
        <v>17</v>
      </c>
      <c r="Z20" s="74">
        <v>12</v>
      </c>
      <c r="AA20" s="38">
        <f t="shared" ref="AA20:AA26" si="27">(2*G20-13)/COS(W$20*PI()/180)+30</f>
        <v>730.90322679620567</v>
      </c>
      <c r="AB20" s="68">
        <f t="shared" ref="AB20:AB26" si="28">(Y20+1)*2</f>
        <v>36</v>
      </c>
      <c r="AC20" s="55">
        <f t="shared" ref="AC20:AC26" si="29">AA20*AB20/100*((Z20/100)^2/4*PI()*7850/100)</f>
        <v>233.60622433952346</v>
      </c>
    </row>
    <row r="21" spans="3:29" ht="30" customHeight="1" x14ac:dyDescent="0.15">
      <c r="C21" s="177"/>
      <c r="D21" s="178"/>
      <c r="E21" s="178"/>
      <c r="F21" s="80" t="s">
        <v>63</v>
      </c>
      <c r="G21" s="81">
        <v>320</v>
      </c>
      <c r="H21" s="85"/>
      <c r="I21" s="179"/>
      <c r="J21" s="38">
        <f t="shared" si="15"/>
        <v>232.9409499303695</v>
      </c>
      <c r="K21" s="52">
        <f t="shared" si="16"/>
        <v>11</v>
      </c>
      <c r="L21" s="74">
        <v>12</v>
      </c>
      <c r="M21" s="38">
        <f t="shared" si="17"/>
        <v>697.2394633423969</v>
      </c>
      <c r="N21" s="68">
        <f t="shared" si="18"/>
        <v>24</v>
      </c>
      <c r="O21" s="55">
        <f t="shared" si="19"/>
        <v>148.56456369825077</v>
      </c>
      <c r="P21" s="179"/>
      <c r="Q21" s="38">
        <f t="shared" si="20"/>
        <v>298.43690121919911</v>
      </c>
      <c r="R21" s="52">
        <f t="shared" si="21"/>
        <v>14</v>
      </c>
      <c r="S21" s="74">
        <v>12</v>
      </c>
      <c r="T21" s="38">
        <f t="shared" si="22"/>
        <v>721.8179551894824</v>
      </c>
      <c r="U21" s="68">
        <f t="shared" si="23"/>
        <v>30</v>
      </c>
      <c r="V21" s="55">
        <f t="shared" si="24"/>
        <v>192.25204398970561</v>
      </c>
      <c r="W21" s="179"/>
      <c r="X21" s="38">
        <f t="shared" si="25"/>
        <v>369.50417228136047</v>
      </c>
      <c r="Y21" s="52">
        <f t="shared" si="26"/>
        <v>17</v>
      </c>
      <c r="Z21" s="74">
        <v>12</v>
      </c>
      <c r="AA21" s="38">
        <f t="shared" si="27"/>
        <v>753.99723756379069</v>
      </c>
      <c r="AB21" s="68">
        <f t="shared" si="28"/>
        <v>36</v>
      </c>
      <c r="AC21" s="55">
        <f t="shared" si="29"/>
        <v>240.98737202431269</v>
      </c>
    </row>
    <row r="22" spans="3:29" ht="30" customHeight="1" x14ac:dyDescent="0.15">
      <c r="C22" s="177"/>
      <c r="D22" s="178"/>
      <c r="E22" s="178"/>
      <c r="F22" s="80" t="s">
        <v>73</v>
      </c>
      <c r="G22" s="81">
        <v>330</v>
      </c>
      <c r="H22" s="85"/>
      <c r="I22" s="179"/>
      <c r="J22" s="38">
        <f t="shared" si="15"/>
        <v>240.22035461569354</v>
      </c>
      <c r="K22" s="52">
        <f t="shared" si="16"/>
        <v>11</v>
      </c>
      <c r="L22" s="74">
        <v>12</v>
      </c>
      <c r="M22" s="38">
        <f t="shared" si="17"/>
        <v>718.52301879191509</v>
      </c>
      <c r="N22" s="68">
        <f t="shared" si="18"/>
        <v>24</v>
      </c>
      <c r="O22" s="55">
        <f t="shared" si="19"/>
        <v>153.09956536632535</v>
      </c>
      <c r="P22" s="179"/>
      <c r="Q22" s="38">
        <f t="shared" si="20"/>
        <v>307.76305438229906</v>
      </c>
      <c r="R22" s="52">
        <f t="shared" si="21"/>
        <v>14</v>
      </c>
      <c r="S22" s="74">
        <v>12</v>
      </c>
      <c r="T22" s="38">
        <f t="shared" si="22"/>
        <v>743.88551356873222</v>
      </c>
      <c r="U22" s="68">
        <f t="shared" si="23"/>
        <v>30</v>
      </c>
      <c r="V22" s="55">
        <f t="shared" si="24"/>
        <v>198.12961072765029</v>
      </c>
      <c r="W22" s="179"/>
      <c r="X22" s="38">
        <f t="shared" si="25"/>
        <v>381.05117766515298</v>
      </c>
      <c r="Y22" s="52">
        <f t="shared" si="26"/>
        <v>18</v>
      </c>
      <c r="Z22" s="74">
        <v>12</v>
      </c>
      <c r="AA22" s="38">
        <f t="shared" si="27"/>
        <v>777.09124833137571</v>
      </c>
      <c r="AB22" s="68">
        <f t="shared" si="28"/>
        <v>38</v>
      </c>
      <c r="AC22" s="55">
        <f t="shared" si="29"/>
        <v>262.16677080405213</v>
      </c>
    </row>
    <row r="23" spans="3:29" ht="30" customHeight="1" x14ac:dyDescent="0.15">
      <c r="C23" s="177"/>
      <c r="D23" s="178"/>
      <c r="E23" s="178"/>
      <c r="F23" s="80" t="s">
        <v>34</v>
      </c>
      <c r="G23" s="81">
        <v>340</v>
      </c>
      <c r="H23" s="85"/>
      <c r="I23" s="179"/>
      <c r="J23" s="38">
        <f t="shared" si="15"/>
        <v>247.4997593010176</v>
      </c>
      <c r="K23" s="52">
        <f t="shared" si="16"/>
        <v>11</v>
      </c>
      <c r="L23" s="74">
        <v>12</v>
      </c>
      <c r="M23" s="38">
        <f t="shared" si="17"/>
        <v>739.8065742414334</v>
      </c>
      <c r="N23" s="68">
        <f t="shared" si="18"/>
        <v>24</v>
      </c>
      <c r="O23" s="55">
        <f t="shared" si="19"/>
        <v>157.63456703439996</v>
      </c>
      <c r="P23" s="179"/>
      <c r="Q23" s="38">
        <f t="shared" si="20"/>
        <v>317.08920754539906</v>
      </c>
      <c r="R23" s="52">
        <f t="shared" si="21"/>
        <v>15</v>
      </c>
      <c r="S23" s="74">
        <v>12</v>
      </c>
      <c r="T23" s="38">
        <f t="shared" si="22"/>
        <v>765.95307194798204</v>
      </c>
      <c r="U23" s="68">
        <f t="shared" si="23"/>
        <v>32</v>
      </c>
      <c r="V23" s="55">
        <f t="shared" si="24"/>
        <v>217.60765596330128</v>
      </c>
      <c r="W23" s="179"/>
      <c r="X23" s="38">
        <f t="shared" si="25"/>
        <v>392.59818304894549</v>
      </c>
      <c r="Y23" s="52">
        <f t="shared" si="26"/>
        <v>19</v>
      </c>
      <c r="Z23" s="74">
        <v>12</v>
      </c>
      <c r="AA23" s="38">
        <f t="shared" si="27"/>
        <v>800.18525909896073</v>
      </c>
      <c r="AB23" s="68">
        <f t="shared" si="28"/>
        <v>40</v>
      </c>
      <c r="AC23" s="55">
        <f t="shared" si="29"/>
        <v>284.16629710432363</v>
      </c>
    </row>
    <row r="24" spans="3:29" ht="30" customHeight="1" x14ac:dyDescent="0.15">
      <c r="C24" s="177"/>
      <c r="D24" s="178"/>
      <c r="E24" s="178"/>
      <c r="F24" s="80" t="s">
        <v>78</v>
      </c>
      <c r="G24" s="81">
        <v>350</v>
      </c>
      <c r="H24" s="85"/>
      <c r="I24" s="179"/>
      <c r="J24" s="38">
        <f t="shared" si="15"/>
        <v>254.77916398634164</v>
      </c>
      <c r="K24" s="52">
        <f t="shared" si="16"/>
        <v>12</v>
      </c>
      <c r="L24" s="74">
        <v>12</v>
      </c>
      <c r="M24" s="38">
        <f t="shared" si="17"/>
        <v>761.09012969095158</v>
      </c>
      <c r="N24" s="68">
        <f t="shared" si="18"/>
        <v>26</v>
      </c>
      <c r="O24" s="55">
        <f t="shared" si="19"/>
        <v>175.68369942768075</v>
      </c>
      <c r="P24" s="179"/>
      <c r="Q24" s="38">
        <f t="shared" si="20"/>
        <v>326.41536070849901</v>
      </c>
      <c r="R24" s="52">
        <f t="shared" si="21"/>
        <v>15</v>
      </c>
      <c r="S24" s="74">
        <v>12</v>
      </c>
      <c r="T24" s="38">
        <f t="shared" si="22"/>
        <v>788.02063032723186</v>
      </c>
      <c r="U24" s="68">
        <f t="shared" si="23"/>
        <v>32</v>
      </c>
      <c r="V24" s="55">
        <f t="shared" si="24"/>
        <v>223.87706048377558</v>
      </c>
      <c r="W24" s="179"/>
      <c r="X24" s="38">
        <f t="shared" si="25"/>
        <v>404.145188432738</v>
      </c>
      <c r="Y24" s="52">
        <f t="shared" si="26"/>
        <v>19</v>
      </c>
      <c r="Z24" s="74">
        <v>12</v>
      </c>
      <c r="AA24" s="38">
        <f t="shared" si="27"/>
        <v>823.27926986654575</v>
      </c>
      <c r="AB24" s="68">
        <f t="shared" si="28"/>
        <v>40</v>
      </c>
      <c r="AC24" s="55">
        <f t="shared" si="29"/>
        <v>292.36757230964503</v>
      </c>
    </row>
    <row r="25" spans="3:29" ht="30" customHeight="1" x14ac:dyDescent="0.15">
      <c r="C25" s="177"/>
      <c r="D25" s="178"/>
      <c r="E25" s="178"/>
      <c r="F25" s="80" t="s">
        <v>37</v>
      </c>
      <c r="G25" s="85">
        <v>360</v>
      </c>
      <c r="H25" s="85"/>
      <c r="I25" s="179"/>
      <c r="J25" s="38">
        <f t="shared" si="15"/>
        <v>262.05856867166568</v>
      </c>
      <c r="K25" s="52">
        <f t="shared" si="16"/>
        <v>12</v>
      </c>
      <c r="L25" s="74">
        <v>12</v>
      </c>
      <c r="M25" s="38">
        <f t="shared" si="17"/>
        <v>782.37368514046989</v>
      </c>
      <c r="N25" s="68">
        <f t="shared" si="18"/>
        <v>26</v>
      </c>
      <c r="O25" s="55">
        <f t="shared" si="19"/>
        <v>180.59661790142823</v>
      </c>
      <c r="P25" s="179"/>
      <c r="Q25" s="38">
        <f t="shared" si="20"/>
        <v>335.74151387159895</v>
      </c>
      <c r="R25" s="52">
        <f t="shared" si="21"/>
        <v>16</v>
      </c>
      <c r="S25" s="74">
        <v>12</v>
      </c>
      <c r="T25" s="38">
        <f t="shared" si="22"/>
        <v>810.08818870648167</v>
      </c>
      <c r="U25" s="68">
        <f t="shared" si="23"/>
        <v>34</v>
      </c>
      <c r="V25" s="55">
        <f t="shared" si="24"/>
        <v>244.53061906701552</v>
      </c>
      <c r="W25" s="179"/>
      <c r="X25" s="38">
        <f t="shared" si="25"/>
        <v>415.69219381653051</v>
      </c>
      <c r="Y25" s="52">
        <f t="shared" si="26"/>
        <v>20</v>
      </c>
      <c r="Z25" s="74">
        <v>12</v>
      </c>
      <c r="AA25" s="38">
        <f t="shared" si="27"/>
        <v>846.37328063413077</v>
      </c>
      <c r="AB25" s="68">
        <f t="shared" si="28"/>
        <v>42</v>
      </c>
      <c r="AC25" s="55">
        <f t="shared" si="29"/>
        <v>315.59728989071482</v>
      </c>
    </row>
    <row r="26" spans="3:29" ht="30" customHeight="1" thickBot="1" x14ac:dyDescent="0.2">
      <c r="C26" s="141"/>
      <c r="D26" s="143"/>
      <c r="E26" s="143"/>
      <c r="F26" s="94" t="s">
        <v>79</v>
      </c>
      <c r="G26" s="82">
        <v>370</v>
      </c>
      <c r="H26" s="82"/>
      <c r="I26" s="145"/>
      <c r="J26" s="38">
        <f t="shared" si="15"/>
        <v>269.33797335698972</v>
      </c>
      <c r="K26" s="52">
        <f t="shared" si="16"/>
        <v>12</v>
      </c>
      <c r="L26" s="74">
        <v>12</v>
      </c>
      <c r="M26" s="38">
        <f t="shared" si="17"/>
        <v>803.65724058998808</v>
      </c>
      <c r="N26" s="68">
        <f t="shared" si="18"/>
        <v>26</v>
      </c>
      <c r="O26" s="55">
        <f t="shared" si="19"/>
        <v>185.50953637517574</v>
      </c>
      <c r="P26" s="145"/>
      <c r="Q26" s="38">
        <f t="shared" si="20"/>
        <v>345.06766703469896</v>
      </c>
      <c r="R26" s="52">
        <f t="shared" si="21"/>
        <v>16</v>
      </c>
      <c r="S26" s="74">
        <v>12</v>
      </c>
      <c r="T26" s="38">
        <f t="shared" si="22"/>
        <v>832.15574708573149</v>
      </c>
      <c r="U26" s="68">
        <f t="shared" si="23"/>
        <v>34</v>
      </c>
      <c r="V26" s="55">
        <f t="shared" si="24"/>
        <v>251.19186137001947</v>
      </c>
      <c r="W26" s="145"/>
      <c r="X26" s="38">
        <f t="shared" si="25"/>
        <v>427.23919920032301</v>
      </c>
      <c r="Y26" s="52">
        <f t="shared" si="26"/>
        <v>20</v>
      </c>
      <c r="Z26" s="74">
        <v>12</v>
      </c>
      <c r="AA26" s="38">
        <f t="shared" si="27"/>
        <v>869.46729140171578</v>
      </c>
      <c r="AB26" s="68">
        <f t="shared" si="28"/>
        <v>42</v>
      </c>
      <c r="AC26" s="55">
        <f t="shared" si="29"/>
        <v>324.20862885630237</v>
      </c>
    </row>
    <row r="27" spans="3:29" ht="30" customHeight="1" thickBot="1" x14ac:dyDescent="0.2"/>
    <row r="28" spans="3:29" ht="21" customHeight="1" x14ac:dyDescent="0.15">
      <c r="C28" s="158" t="s">
        <v>56</v>
      </c>
      <c r="D28" s="160" t="s">
        <v>1</v>
      </c>
      <c r="E28" s="160" t="s">
        <v>40</v>
      </c>
      <c r="F28" s="160" t="s">
        <v>41</v>
      </c>
      <c r="G28" s="183" t="s">
        <v>9</v>
      </c>
      <c r="H28" s="184"/>
      <c r="I28" s="162" t="s">
        <v>45</v>
      </c>
      <c r="J28" s="163"/>
      <c r="K28" s="163"/>
      <c r="L28" s="163"/>
      <c r="M28" s="163"/>
      <c r="N28" s="163"/>
      <c r="O28" s="164"/>
      <c r="P28" s="162" t="s">
        <v>46</v>
      </c>
      <c r="Q28" s="163"/>
      <c r="R28" s="163"/>
      <c r="S28" s="163"/>
      <c r="T28" s="163"/>
      <c r="U28" s="163"/>
      <c r="V28" s="164"/>
      <c r="W28" s="171" t="s">
        <v>52</v>
      </c>
      <c r="X28" s="172"/>
      <c r="Y28" s="172"/>
      <c r="Z28" s="172"/>
      <c r="AA28" s="172"/>
      <c r="AB28" s="172"/>
      <c r="AC28" s="173"/>
    </row>
    <row r="29" spans="3:29" ht="30" customHeight="1" x14ac:dyDescent="0.15">
      <c r="C29" s="159"/>
      <c r="D29" s="161"/>
      <c r="E29" s="161"/>
      <c r="F29" s="161"/>
      <c r="G29" s="185"/>
      <c r="H29" s="186"/>
      <c r="I29" s="161" t="s">
        <v>0</v>
      </c>
      <c r="J29" s="161"/>
      <c r="K29" s="161"/>
      <c r="L29" s="170" t="s">
        <v>8</v>
      </c>
      <c r="M29" s="170"/>
      <c r="N29" s="170"/>
      <c r="O29" s="170"/>
      <c r="P29" s="161" t="s">
        <v>0</v>
      </c>
      <c r="Q29" s="161"/>
      <c r="R29" s="161"/>
      <c r="S29" s="170" t="s">
        <v>8</v>
      </c>
      <c r="T29" s="170"/>
      <c r="U29" s="170"/>
      <c r="V29" s="170"/>
      <c r="W29" s="161" t="s">
        <v>0</v>
      </c>
      <c r="X29" s="161"/>
      <c r="Y29" s="161"/>
      <c r="Z29" s="170" t="s">
        <v>8</v>
      </c>
      <c r="AA29" s="170"/>
      <c r="AB29" s="170"/>
      <c r="AC29" s="174"/>
    </row>
    <row r="30" spans="3:29" ht="30" customHeight="1" x14ac:dyDescent="0.15">
      <c r="C30" s="159"/>
      <c r="D30" s="161"/>
      <c r="E30" s="161"/>
      <c r="F30" s="161"/>
      <c r="G30" s="187" t="s">
        <v>2</v>
      </c>
      <c r="H30" s="188" t="s">
        <v>10</v>
      </c>
      <c r="I30" s="102" t="s">
        <v>53</v>
      </c>
      <c r="J30" s="165" t="s">
        <v>11</v>
      </c>
      <c r="K30" s="102" t="s">
        <v>67</v>
      </c>
      <c r="L30" s="182" t="s">
        <v>66</v>
      </c>
      <c r="M30" s="105"/>
      <c r="N30" s="105"/>
      <c r="O30" s="105"/>
      <c r="P30" s="102" t="s">
        <v>53</v>
      </c>
      <c r="Q30" s="165" t="s">
        <v>12</v>
      </c>
      <c r="R30" s="102" t="s">
        <v>67</v>
      </c>
      <c r="S30" s="182" t="s">
        <v>66</v>
      </c>
      <c r="T30" s="105"/>
      <c r="U30" s="105"/>
      <c r="V30" s="105"/>
      <c r="W30" s="102" t="s">
        <v>53</v>
      </c>
      <c r="X30" s="165" t="s">
        <v>12</v>
      </c>
      <c r="Y30" s="102" t="s">
        <v>67</v>
      </c>
      <c r="Z30" s="182" t="s">
        <v>66</v>
      </c>
      <c r="AA30" s="105"/>
      <c r="AB30" s="105"/>
      <c r="AC30" s="105"/>
    </row>
    <row r="31" spans="3:29" ht="48" customHeight="1" x14ac:dyDescent="0.15">
      <c r="C31" s="98"/>
      <c r="D31" s="100"/>
      <c r="E31" s="100"/>
      <c r="F31" s="100"/>
      <c r="G31" s="187"/>
      <c r="H31" s="188"/>
      <c r="I31" s="102"/>
      <c r="J31" s="165"/>
      <c r="K31" s="100"/>
      <c r="L31" s="50" t="s">
        <v>3</v>
      </c>
      <c r="M31" s="37" t="s">
        <v>4</v>
      </c>
      <c r="N31" s="50" t="s">
        <v>5</v>
      </c>
      <c r="O31" s="50" t="s">
        <v>6</v>
      </c>
      <c r="P31" s="102"/>
      <c r="Q31" s="165"/>
      <c r="R31" s="100"/>
      <c r="S31" s="50" t="s">
        <v>3</v>
      </c>
      <c r="T31" s="37" t="s">
        <v>4</v>
      </c>
      <c r="U31" s="50" t="s">
        <v>5</v>
      </c>
      <c r="V31" s="50" t="s">
        <v>6</v>
      </c>
      <c r="W31" s="102"/>
      <c r="X31" s="165"/>
      <c r="Y31" s="100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40">
        <v>4.5999999999999996</v>
      </c>
      <c r="D32" s="142">
        <v>4</v>
      </c>
      <c r="E32" s="142">
        <v>4</v>
      </c>
      <c r="F32" s="70" t="s">
        <v>74</v>
      </c>
      <c r="G32" s="67">
        <v>310</v>
      </c>
      <c r="H32" s="83"/>
      <c r="I32" s="144">
        <v>35</v>
      </c>
      <c r="J32" s="38">
        <f t="shared" ref="J32:J38" si="30">2*G32*TAN(I$32*PI()/180)</f>
        <v>434.12867369002004</v>
      </c>
      <c r="K32" s="52">
        <f t="shared" ref="K32:K38" si="31">INT((J32-10)/20)</f>
        <v>21</v>
      </c>
      <c r="L32" s="74">
        <v>12</v>
      </c>
      <c r="M32" s="38">
        <f t="shared" ref="M32:M38" si="32">(2*G32-13)/COS(I$32*PI()/180)+30</f>
        <v>771.01017537820383</v>
      </c>
      <c r="N32" s="68">
        <f t="shared" ref="N32:N38" si="33">(K32+1)*2</f>
        <v>44</v>
      </c>
      <c r="O32" s="55">
        <f t="shared" ref="O32:O38" si="34">M32*N32/100*((L32/100)^2/4*PI()*7850/100)</f>
        <v>301.18602471514879</v>
      </c>
      <c r="P32" s="144">
        <v>40</v>
      </c>
      <c r="Q32" s="38">
        <f t="shared" ref="Q32:Q38" si="35">2*G32*TAN(P$32*PI()/180)</f>
        <v>520.2417713299136</v>
      </c>
      <c r="R32" s="52">
        <f t="shared" ref="R32:R38" si="36">INT((Q32-10)/20)</f>
        <v>25</v>
      </c>
      <c r="S32" s="74">
        <v>12</v>
      </c>
      <c r="T32" s="38">
        <f t="shared" ref="T32:T38" si="37">(2*G32-13)/COS(P$32*PI()/180)+30</f>
        <v>822.38222462469309</v>
      </c>
      <c r="U32" s="68">
        <f t="shared" ref="U32:U38" si="38">(R32+1)*2</f>
        <v>52</v>
      </c>
      <c r="V32" s="55">
        <f t="shared" ref="V32:V38" si="39">T32*U32/100*((S32/100)^2/4*PI()*7850/100)</f>
        <v>379.66371111473813</v>
      </c>
      <c r="W32" s="144">
        <v>45</v>
      </c>
      <c r="X32" s="38">
        <f t="shared" ref="X32:X38" si="40">2*G32*TAN(W$32*PI()/180)</f>
        <v>619.99999999999989</v>
      </c>
      <c r="Y32" s="52">
        <f t="shared" ref="Y32:Y38" si="41">INT((X32-10)/20)</f>
        <v>30</v>
      </c>
      <c r="Z32" s="74">
        <v>12</v>
      </c>
      <c r="AA32" s="38">
        <f t="shared" ref="AA32:AA38" si="42">(2*G32-13)/COS(W$32*PI()/180)+30</f>
        <v>888.42763236046869</v>
      </c>
      <c r="AB32" s="68">
        <f t="shared" ref="AB32:AB38" si="43">(Y32+1)*2</f>
        <v>62</v>
      </c>
      <c r="AC32" s="55">
        <f t="shared" ref="AC32:AC38" si="44">AA32*AB32/100*((Z32/100)^2/4*PI()*7850/100)</f>
        <v>489.03031001450967</v>
      </c>
    </row>
    <row r="33" spans="3:29" ht="30" customHeight="1" x14ac:dyDescent="0.15">
      <c r="C33" s="177"/>
      <c r="D33" s="178"/>
      <c r="E33" s="178"/>
      <c r="F33" s="80" t="s">
        <v>63</v>
      </c>
      <c r="G33" s="81">
        <v>320</v>
      </c>
      <c r="H33" s="85"/>
      <c r="I33" s="179"/>
      <c r="J33" s="38">
        <f t="shared" si="30"/>
        <v>448.13282445421419</v>
      </c>
      <c r="K33" s="52">
        <f t="shared" si="31"/>
        <v>21</v>
      </c>
      <c r="L33" s="74">
        <v>12</v>
      </c>
      <c r="M33" s="38">
        <f t="shared" si="32"/>
        <v>795.42566715343298</v>
      </c>
      <c r="N33" s="68">
        <f t="shared" si="33"/>
        <v>44</v>
      </c>
      <c r="O33" s="55">
        <f t="shared" si="34"/>
        <v>310.72364839908977</v>
      </c>
      <c r="P33" s="179"/>
      <c r="Q33" s="38">
        <f t="shared" si="35"/>
        <v>537.02376395345914</v>
      </c>
      <c r="R33" s="52">
        <f t="shared" si="36"/>
        <v>26</v>
      </c>
      <c r="S33" s="74">
        <v>12</v>
      </c>
      <c r="T33" s="38">
        <f t="shared" si="37"/>
        <v>848.49037041133874</v>
      </c>
      <c r="U33" s="68">
        <f t="shared" si="38"/>
        <v>54</v>
      </c>
      <c r="V33" s="55">
        <f t="shared" si="39"/>
        <v>406.78291849059639</v>
      </c>
      <c r="W33" s="179"/>
      <c r="X33" s="38">
        <f t="shared" si="40"/>
        <v>639.99999999999989</v>
      </c>
      <c r="Y33" s="52">
        <f t="shared" si="41"/>
        <v>31</v>
      </c>
      <c r="Z33" s="74">
        <v>12</v>
      </c>
      <c r="AA33" s="38">
        <f t="shared" si="42"/>
        <v>916.71190360793048</v>
      </c>
      <c r="AB33" s="68">
        <f t="shared" si="43"/>
        <v>64</v>
      </c>
      <c r="AC33" s="55">
        <f t="shared" si="44"/>
        <v>520.87663289984164</v>
      </c>
    </row>
    <row r="34" spans="3:29" ht="30" customHeight="1" x14ac:dyDescent="0.15">
      <c r="C34" s="177"/>
      <c r="D34" s="178"/>
      <c r="E34" s="178"/>
      <c r="F34" s="80" t="s">
        <v>73</v>
      </c>
      <c r="G34" s="81">
        <v>330</v>
      </c>
      <c r="H34" s="85"/>
      <c r="I34" s="179"/>
      <c r="J34" s="38">
        <f t="shared" si="30"/>
        <v>462.13697521840839</v>
      </c>
      <c r="K34" s="52">
        <f t="shared" si="31"/>
        <v>22</v>
      </c>
      <c r="L34" s="74">
        <v>12</v>
      </c>
      <c r="M34" s="38">
        <f t="shared" si="32"/>
        <v>819.84115892866203</v>
      </c>
      <c r="N34" s="68">
        <f t="shared" si="33"/>
        <v>46</v>
      </c>
      <c r="O34" s="55">
        <f t="shared" si="34"/>
        <v>334.81860263225946</v>
      </c>
      <c r="P34" s="179"/>
      <c r="Q34" s="38">
        <f t="shared" si="35"/>
        <v>553.80575657700479</v>
      </c>
      <c r="R34" s="52">
        <f t="shared" si="36"/>
        <v>27</v>
      </c>
      <c r="S34" s="74">
        <v>12</v>
      </c>
      <c r="T34" s="38">
        <f t="shared" si="37"/>
        <v>874.59851619798428</v>
      </c>
      <c r="U34" s="68">
        <f t="shared" si="38"/>
        <v>56</v>
      </c>
      <c r="V34" s="55">
        <f t="shared" si="39"/>
        <v>434.8292930478151</v>
      </c>
      <c r="W34" s="179"/>
      <c r="X34" s="38">
        <f t="shared" si="40"/>
        <v>659.99999999999989</v>
      </c>
      <c r="Y34" s="52">
        <f t="shared" si="41"/>
        <v>32</v>
      </c>
      <c r="Z34" s="74">
        <v>12</v>
      </c>
      <c r="AA34" s="38">
        <f t="shared" si="42"/>
        <v>944.99617485539238</v>
      </c>
      <c r="AB34" s="68">
        <f t="shared" si="43"/>
        <v>66</v>
      </c>
      <c r="AC34" s="55">
        <f t="shared" si="44"/>
        <v>553.72740275983267</v>
      </c>
    </row>
    <row r="35" spans="3:29" ht="30" customHeight="1" x14ac:dyDescent="0.15">
      <c r="C35" s="177"/>
      <c r="D35" s="178"/>
      <c r="E35" s="178"/>
      <c r="F35" s="80" t="s">
        <v>34</v>
      </c>
      <c r="G35" s="81">
        <v>340</v>
      </c>
      <c r="H35" s="85"/>
      <c r="I35" s="179"/>
      <c r="J35" s="38">
        <f t="shared" si="30"/>
        <v>476.1411259826026</v>
      </c>
      <c r="K35" s="52">
        <f t="shared" si="31"/>
        <v>23</v>
      </c>
      <c r="L35" s="74">
        <v>12</v>
      </c>
      <c r="M35" s="38">
        <f t="shared" si="32"/>
        <v>844.25665070389118</v>
      </c>
      <c r="N35" s="68">
        <f t="shared" si="33"/>
        <v>48</v>
      </c>
      <c r="O35" s="55">
        <f t="shared" si="34"/>
        <v>359.78061356396927</v>
      </c>
      <c r="P35" s="179"/>
      <c r="Q35" s="38">
        <f t="shared" si="35"/>
        <v>570.58774920055032</v>
      </c>
      <c r="R35" s="52">
        <f t="shared" si="36"/>
        <v>28</v>
      </c>
      <c r="S35" s="74">
        <v>12</v>
      </c>
      <c r="T35" s="38">
        <f t="shared" si="37"/>
        <v>900.70666198462982</v>
      </c>
      <c r="U35" s="68">
        <f t="shared" si="38"/>
        <v>58</v>
      </c>
      <c r="V35" s="55">
        <f t="shared" si="39"/>
        <v>463.80283478639444</v>
      </c>
      <c r="W35" s="179"/>
      <c r="X35" s="38">
        <f t="shared" si="40"/>
        <v>679.99999999999989</v>
      </c>
      <c r="Y35" s="52">
        <f t="shared" si="41"/>
        <v>33</v>
      </c>
      <c r="Z35" s="74">
        <v>12</v>
      </c>
      <c r="AA35" s="38">
        <f t="shared" si="42"/>
        <v>973.28044610285428</v>
      </c>
      <c r="AB35" s="68">
        <f t="shared" si="43"/>
        <v>68</v>
      </c>
      <c r="AC35" s="55">
        <f t="shared" si="44"/>
        <v>587.58261959448248</v>
      </c>
    </row>
    <row r="36" spans="3:29" ht="30" customHeight="1" x14ac:dyDescent="0.15">
      <c r="C36" s="177"/>
      <c r="D36" s="178"/>
      <c r="E36" s="178"/>
      <c r="F36" s="80" t="s">
        <v>78</v>
      </c>
      <c r="G36" s="81">
        <v>350</v>
      </c>
      <c r="H36" s="85"/>
      <c r="I36" s="179"/>
      <c r="J36" s="38">
        <f t="shared" si="30"/>
        <v>490.14527674679681</v>
      </c>
      <c r="K36" s="52">
        <f t="shared" si="31"/>
        <v>24</v>
      </c>
      <c r="L36" s="74">
        <v>12</v>
      </c>
      <c r="M36" s="38">
        <f t="shared" si="32"/>
        <v>868.67214247912034</v>
      </c>
      <c r="N36" s="68">
        <f t="shared" si="33"/>
        <v>50</v>
      </c>
      <c r="O36" s="55">
        <f t="shared" si="34"/>
        <v>385.60968119421909</v>
      </c>
      <c r="P36" s="179"/>
      <c r="Q36" s="38">
        <f t="shared" si="35"/>
        <v>587.36974182409597</v>
      </c>
      <c r="R36" s="52">
        <f t="shared" si="36"/>
        <v>28</v>
      </c>
      <c r="S36" s="74">
        <v>12</v>
      </c>
      <c r="T36" s="38">
        <f t="shared" si="37"/>
        <v>926.81480777127547</v>
      </c>
      <c r="U36" s="68">
        <f t="shared" si="38"/>
        <v>58</v>
      </c>
      <c r="V36" s="55">
        <f t="shared" si="39"/>
        <v>477.24675891612338</v>
      </c>
      <c r="W36" s="179"/>
      <c r="X36" s="38">
        <f t="shared" si="40"/>
        <v>699.99999999999989</v>
      </c>
      <c r="Y36" s="52">
        <f t="shared" si="41"/>
        <v>34</v>
      </c>
      <c r="Z36" s="74">
        <v>12</v>
      </c>
      <c r="AA36" s="38">
        <f t="shared" si="42"/>
        <v>1001.5647173503162</v>
      </c>
      <c r="AB36" s="68">
        <f t="shared" si="43"/>
        <v>70</v>
      </c>
      <c r="AC36" s="55">
        <f t="shared" si="44"/>
        <v>622.44228340379118</v>
      </c>
    </row>
    <row r="37" spans="3:29" ht="30" customHeight="1" x14ac:dyDescent="0.15">
      <c r="C37" s="177"/>
      <c r="D37" s="178"/>
      <c r="E37" s="178"/>
      <c r="F37" s="80" t="s">
        <v>37</v>
      </c>
      <c r="G37" s="85">
        <v>360</v>
      </c>
      <c r="H37" s="85"/>
      <c r="I37" s="179"/>
      <c r="J37" s="38">
        <f t="shared" si="30"/>
        <v>504.14942751099102</v>
      </c>
      <c r="K37" s="52">
        <f t="shared" si="31"/>
        <v>24</v>
      </c>
      <c r="L37" s="74">
        <v>12</v>
      </c>
      <c r="M37" s="38">
        <f t="shared" si="32"/>
        <v>893.08763425434938</v>
      </c>
      <c r="N37" s="68">
        <f t="shared" si="33"/>
        <v>50</v>
      </c>
      <c r="O37" s="55">
        <f t="shared" si="34"/>
        <v>396.44788992597023</v>
      </c>
      <c r="P37" s="179"/>
      <c r="Q37" s="38">
        <f t="shared" si="35"/>
        <v>604.1517344476415</v>
      </c>
      <c r="R37" s="52">
        <f t="shared" si="36"/>
        <v>29</v>
      </c>
      <c r="S37" s="74">
        <v>12</v>
      </c>
      <c r="T37" s="38">
        <f t="shared" si="37"/>
        <v>952.92295355792101</v>
      </c>
      <c r="U37" s="68">
        <f t="shared" si="38"/>
        <v>60</v>
      </c>
      <c r="V37" s="55">
        <f t="shared" si="39"/>
        <v>507.61105142674359</v>
      </c>
      <c r="W37" s="179"/>
      <c r="X37" s="38">
        <f t="shared" si="40"/>
        <v>719.99999999999989</v>
      </c>
      <c r="Y37" s="52">
        <f t="shared" si="41"/>
        <v>35</v>
      </c>
      <c r="Z37" s="74">
        <v>12</v>
      </c>
      <c r="AA37" s="38">
        <f t="shared" si="42"/>
        <v>1029.8489885977781</v>
      </c>
      <c r="AB37" s="68">
        <f t="shared" si="43"/>
        <v>72</v>
      </c>
      <c r="AC37" s="55">
        <f t="shared" si="44"/>
        <v>658.30639418775866</v>
      </c>
    </row>
    <row r="38" spans="3:29" ht="30" customHeight="1" thickBot="1" x14ac:dyDescent="0.2">
      <c r="C38" s="141"/>
      <c r="D38" s="143"/>
      <c r="E38" s="143"/>
      <c r="F38" s="94" t="s">
        <v>79</v>
      </c>
      <c r="G38" s="82">
        <v>370</v>
      </c>
      <c r="H38" s="82"/>
      <c r="I38" s="145"/>
      <c r="J38" s="38">
        <f t="shared" si="30"/>
        <v>518.15357827518517</v>
      </c>
      <c r="K38" s="52">
        <f t="shared" si="31"/>
        <v>25</v>
      </c>
      <c r="L38" s="74">
        <v>12</v>
      </c>
      <c r="M38" s="38">
        <f t="shared" si="32"/>
        <v>917.50312602957854</v>
      </c>
      <c r="N38" s="68">
        <f t="shared" si="33"/>
        <v>52</v>
      </c>
      <c r="O38" s="55">
        <f t="shared" si="34"/>
        <v>423.57754260403021</v>
      </c>
      <c r="P38" s="145"/>
      <c r="Q38" s="38">
        <f t="shared" si="35"/>
        <v>620.93372707118715</v>
      </c>
      <c r="R38" s="52">
        <f t="shared" si="36"/>
        <v>30</v>
      </c>
      <c r="S38" s="74">
        <v>12</v>
      </c>
      <c r="T38" s="38">
        <f t="shared" si="37"/>
        <v>979.03109934456654</v>
      </c>
      <c r="U38" s="68">
        <f t="shared" si="38"/>
        <v>62</v>
      </c>
      <c r="V38" s="55">
        <f t="shared" si="39"/>
        <v>538.90251111872453</v>
      </c>
      <c r="W38" s="145"/>
      <c r="X38" s="38">
        <f t="shared" si="40"/>
        <v>739.99999999999989</v>
      </c>
      <c r="Y38" s="52">
        <f t="shared" si="41"/>
        <v>36</v>
      </c>
      <c r="Z38" s="74">
        <v>12</v>
      </c>
      <c r="AA38" s="38">
        <f t="shared" si="42"/>
        <v>1058.13325984524</v>
      </c>
      <c r="AB38" s="68">
        <f t="shared" si="43"/>
        <v>74</v>
      </c>
      <c r="AC38" s="55">
        <f t="shared" si="44"/>
        <v>695.17495194638502</v>
      </c>
    </row>
  </sheetData>
  <mergeCells count="106">
    <mergeCell ref="C2:AC2"/>
    <mergeCell ref="B3:B14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4"/>
    <mergeCell ref="D8:D14"/>
    <mergeCell ref="E8:E14"/>
    <mergeCell ref="I8:I14"/>
    <mergeCell ref="P8:P14"/>
    <mergeCell ref="W8:W14"/>
    <mergeCell ref="P6:P7"/>
    <mergeCell ref="Q6:Q7"/>
    <mergeCell ref="C16:C19"/>
    <mergeCell ref="D16:D19"/>
    <mergeCell ref="E16:E19"/>
    <mergeCell ref="F16:F19"/>
    <mergeCell ref="G16:H17"/>
    <mergeCell ref="I16:O16"/>
    <mergeCell ref="G18:G19"/>
    <mergeCell ref="H18:H19"/>
    <mergeCell ref="I18:I19"/>
    <mergeCell ref="J18:J19"/>
    <mergeCell ref="P16:V16"/>
    <mergeCell ref="W16:AC16"/>
    <mergeCell ref="I17:K17"/>
    <mergeCell ref="L17:O17"/>
    <mergeCell ref="P17:R17"/>
    <mergeCell ref="S17:V17"/>
    <mergeCell ref="W17:Y17"/>
    <mergeCell ref="Z17:AC17"/>
    <mergeCell ref="K18:K19"/>
    <mergeCell ref="L18:O18"/>
    <mergeCell ref="P18:P19"/>
    <mergeCell ref="Q18:Q19"/>
    <mergeCell ref="R18:R19"/>
    <mergeCell ref="S18:V18"/>
    <mergeCell ref="W18:W19"/>
    <mergeCell ref="X18:X19"/>
    <mergeCell ref="Y18:Y19"/>
    <mergeCell ref="Z18:AC18"/>
    <mergeCell ref="C20:C26"/>
    <mergeCell ref="D20:D26"/>
    <mergeCell ref="E20:E26"/>
    <mergeCell ref="I20:I26"/>
    <mergeCell ref="P20:P26"/>
    <mergeCell ref="W20:W26"/>
    <mergeCell ref="C28:C31"/>
    <mergeCell ref="D28:D31"/>
    <mergeCell ref="E28:E31"/>
    <mergeCell ref="F28:F31"/>
    <mergeCell ref="G28:H29"/>
    <mergeCell ref="I28:O28"/>
    <mergeCell ref="G30:G31"/>
    <mergeCell ref="H30:H31"/>
    <mergeCell ref="I30:I31"/>
    <mergeCell ref="J30:J31"/>
    <mergeCell ref="P28:V28"/>
    <mergeCell ref="W28:AC28"/>
    <mergeCell ref="I29:K29"/>
    <mergeCell ref="L29:O29"/>
    <mergeCell ref="P29:R29"/>
    <mergeCell ref="S29:V29"/>
    <mergeCell ref="W29:Y29"/>
    <mergeCell ref="Z29:AC29"/>
    <mergeCell ref="K30:K31"/>
    <mergeCell ref="L30:O30"/>
    <mergeCell ref="P30:P31"/>
    <mergeCell ref="Q30:Q31"/>
    <mergeCell ref="R30:R31"/>
    <mergeCell ref="S30:V30"/>
    <mergeCell ref="W30:W31"/>
    <mergeCell ref="X30:X31"/>
    <mergeCell ref="Y30:Y31"/>
    <mergeCell ref="Z30:AC30"/>
    <mergeCell ref="C32:C38"/>
    <mergeCell ref="D32:D38"/>
    <mergeCell ref="E32:E38"/>
    <mergeCell ref="I32:I38"/>
    <mergeCell ref="P32:P38"/>
    <mergeCell ref="W32:W38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2021-12-15T09:16:29Z</dcterms:modified>
</cp:coreProperties>
</file>